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<sst xmlns="http://schemas.openxmlformats.org/spreadsheetml/2006/main" count="118" uniqueCount="45">
  <si>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</si>
  <si>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</si>
  <si>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</si>
  <si>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</si>
  <si>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</si>
  <si>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</si>
  <si>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</si>
  <si>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</si>
  <si>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</si>
  <si>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</si>
  <si>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</si>
  <si>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</si>
  <si>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</si>
  <si>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</si>
  <si>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</si>
  <si>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</si>
  <si>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</si>
  <si>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</si>
  <si>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</si>
  <si>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</si>
  <si>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</si>
  <si>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</si>
  <si>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</si>
  <si>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</si>
  <si>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Erfasst, %</t>
  </si>
  <si>
    <t xml:space="preserve">mit Berücsichtigung </t>
  </si>
  <si>
    <t>Zucker</t>
  </si>
  <si>
    <t>der Galpa</t>
  </si>
  <si>
    <t>Man/Glu</t>
  </si>
  <si>
    <t>P:</t>
  </si>
  <si>
    <t>T</t>
  </si>
  <si>
    <t>N</t>
  </si>
  <si>
    <t>M</t>
  </si>
  <si>
    <t>Xylan:</t>
  </si>
  <si>
    <t>Galaktoglucomannan</t>
  </si>
  <si>
    <t>Cellulose</t>
  </si>
  <si>
    <t>Polysaccharidberechnung nach:</t>
  </si>
  <si>
    <t xml:space="preserve"> J. Janson, 1970, Paperi ja Puu, Calculation of the poysaccharide composition of wood and pulp </t>
  </si>
  <si>
    <t>Molar ratio</t>
  </si>
  <si>
    <t xml:space="preserve">  </t>
  </si>
  <si>
    <t>Versuchsreihe</t>
  </si>
  <si>
    <t>Holzart</t>
  </si>
  <si>
    <t>V01</t>
  </si>
  <si>
    <t>Eiche</t>
  </si>
  <si>
    <t>Ø - Umax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</si>
</sst>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19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2" max="12" width="11.421875" style="53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0" t="s">
        <v>22</v>
      </c>
      <c r="B1" s="22" t="s">
        <v>10</v>
      </c>
      <c r="C1" s="21" t="s">
        <v>15</v>
      </c>
      <c r="D1" s="21" t="s">
        <v>19</v>
      </c>
      <c r="E1" s="21" t="s">
        <v>5</v>
      </c>
      <c r="F1" s="21" t="s">
        <v>16</v>
      </c>
      <c r="G1" s="21" t="s">
        <v>23</v>
      </c>
      <c r="H1" s="21" t="s">
        <v>7</v>
      </c>
      <c r="I1" s="21" t="s">
        <v>8</v>
      </c>
      <c r="J1" s="21" t="s">
        <v>17</v>
      </c>
      <c r="L1" s="21"/>
      <c r="M1" s="21"/>
      <c r="N1" s="21"/>
      <c r="O1" s="56"/>
      <c r="P1" s="56"/>
      <c r="Q1" s="56"/>
      <c r="R1" s="56"/>
    </row>
    <row r="2" spans="1:18" s="6" customFormat="1" ht="15.75">
      <c r="A2" s="20"/>
      <c r="B2" s="22" t="s">
        <v>6</v>
      </c>
      <c r="C2" s="21" t="s">
        <v>6</v>
      </c>
      <c r="D2" s="21" t="s">
        <v>6</v>
      </c>
      <c r="E2" s="21" t="s">
        <v>6</v>
      </c>
      <c r="F2" s="21" t="s">
        <v>6</v>
      </c>
      <c r="G2" s="21" t="s">
        <v>6</v>
      </c>
      <c r="H2" s="21" t="s">
        <v>6</v>
      </c>
      <c r="I2" s="21" t="s">
        <v>6</v>
      </c>
      <c r="J2" s="21" t="s">
        <v>6</v>
      </c>
      <c r="L2" s="21"/>
      <c r="M2" s="21"/>
      <c r="N2" s="21"/>
      <c r="O2" s="56"/>
      <c r="P2" s="56"/>
      <c r="Q2" s="56"/>
      <c r="R2" s="56"/>
    </row>
    <row r="3" spans="1:18" s="6" customFormat="1" ht="15">
      <c r="A3" s="6" t="s">
        <v>0</v>
      </c>
      <c r="B3" s="16">
        <v>37.1</v>
      </c>
      <c r="C3" s="16">
        <v>0.16</v>
      </c>
      <c r="D3" s="16">
        <v>0.43</v>
      </c>
      <c r="E3" s="16">
        <v>0.94</v>
      </c>
      <c r="F3" s="16">
        <v>0.96</v>
      </c>
      <c r="G3" s="16">
        <v>1.01</v>
      </c>
      <c r="H3" s="16">
        <v>11.93</v>
      </c>
      <c r="I3" s="16">
        <v>30.96</v>
      </c>
      <c r="J3" s="16">
        <v>0.61</v>
      </c>
      <c r="L3" s="21"/>
      <c r="M3" s="21"/>
      <c r="N3" s="21"/>
      <c r="O3" s="56"/>
      <c r="P3" s="56"/>
      <c r="Q3" s="56"/>
      <c r="R3" s="56"/>
    </row>
    <row r="4" spans="1:18" s="6" customFormat="1" ht="15">
      <c r="A4" s="6" t="s">
        <v>1</v>
      </c>
      <c r="B4" s="16">
        <v>34.9</v>
      </c>
      <c r="C4" s="16">
        <v>0.21</v>
      </c>
      <c r="D4" s="16">
        <v>0.4</v>
      </c>
      <c r="E4" s="16">
        <v>0.94</v>
      </c>
      <c r="F4" s="16">
        <v>1.01</v>
      </c>
      <c r="G4" s="16">
        <v>1.04</v>
      </c>
      <c r="H4" s="16">
        <v>12.52</v>
      </c>
      <c r="I4" s="16">
        <v>30.76</v>
      </c>
      <c r="J4" s="16">
        <v>0.67</v>
      </c>
      <c r="L4" s="21"/>
      <c r="M4" s="21"/>
      <c r="N4" s="21"/>
      <c r="O4" s="56"/>
      <c r="P4" s="56"/>
      <c r="Q4" s="56"/>
      <c r="R4" s="56"/>
    </row>
    <row r="5" spans="1:18" s="6" customFormat="1" ht="15">
      <c r="A5" s="6" t="s">
        <v>2</v>
      </c>
      <c r="B5" s="16">
        <v>37.2</v>
      </c>
      <c r="C5" s="16">
        <v>0.19</v>
      </c>
      <c r="D5" s="16">
        <v>0.43</v>
      </c>
      <c r="E5" s="16">
        <v>0.95</v>
      </c>
      <c r="F5" s="16">
        <v>0.99</v>
      </c>
      <c r="G5" s="16">
        <v>1.02</v>
      </c>
      <c r="H5" s="16">
        <v>12.36</v>
      </c>
      <c r="I5" s="16">
        <v>31.11</v>
      </c>
      <c r="J5" s="16">
        <v>0.61</v>
      </c>
      <c r="L5" s="21"/>
      <c r="M5" s="21"/>
      <c r="N5" s="21"/>
      <c r="O5" s="56"/>
      <c r="P5" s="56"/>
      <c r="Q5" s="56"/>
      <c r="R5" s="56"/>
    </row>
    <row r="6" spans="1:18" s="6" customFormat="1" ht="15">
      <c r="A6" s="6" t="s">
        <v>40</v>
      </c>
      <c r="B6" s="16" t="s">
        <v>42</v>
      </c>
      <c r="L6" s="21"/>
      <c r="M6" s="21"/>
      <c r="O6" s="63" t="s">
        <v>36</v>
      </c>
      <c r="P6" s="56"/>
      <c r="Q6" s="56"/>
      <c r="R6" s="56"/>
    </row>
    <row r="7" spans="1:18" s="6" customFormat="1" ht="15">
      <c r="A7" s="6" t="s">
        <v>41</v>
      </c>
      <c r="B7" s="16" t="s">
        <v>43</v>
      </c>
      <c r="L7" s="21"/>
      <c r="M7" s="21"/>
      <c r="N7" s="21"/>
      <c r="O7" s="57" t="s">
        <v>37</v>
      </c>
      <c r="P7" s="56"/>
      <c r="Q7" s="56"/>
      <c r="R7" s="56"/>
    </row>
    <row r="8" spans="1:18" s="6" customFormat="1" ht="15">
      <c r="A8" s="6" t="s">
        <v>44</v>
      </c>
      <c r="B8" s="67">
        <v>1.63</v>
      </c>
      <c r="L8" s="21"/>
      <c r="M8" s="21"/>
      <c r="N8" s="21"/>
      <c r="P8" s="56"/>
      <c r="Q8" s="56"/>
      <c r="R8" s="56"/>
    </row>
    <row r="9" spans="12:18" ht="12.75">
      <c r="L9" s="17"/>
      <c r="M9" s="17"/>
      <c r="N9" s="17"/>
      <c r="O9" s="58"/>
      <c r="P9" s="58"/>
      <c r="Q9" s="58" t="s">
        <v>25</v>
      </c>
      <c r="R9" s="58" t="s">
        <v>38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7"/>
      <c r="M10" s="17"/>
      <c r="N10" s="17"/>
      <c r="O10" s="64" t="s">
        <v>26</v>
      </c>
      <c r="P10" s="64" t="s">
        <v>39</v>
      </c>
      <c r="Q10" s="64" t="s">
        <v>27</v>
      </c>
      <c r="R10" s="64" t="s">
        <v>28</v>
      </c>
    </row>
    <row r="11" spans="1:18" ht="16.5" thickBo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27"/>
      <c r="L11" s="65" t="s">
        <v>24</v>
      </c>
      <c r="M11" s="17"/>
      <c r="N11" s="17"/>
      <c r="O11" s="58" t="s">
        <v>29</v>
      </c>
      <c r="P11" s="58" t="s">
        <v>30</v>
      </c>
      <c r="Q11" s="58" t="s">
        <v>31</v>
      </c>
      <c r="R11" s="58" t="s">
        <v>32</v>
      </c>
    </row>
    <row r="12" spans="1:18" ht="15.75" thickTop="1">
      <c r="A12" s="42"/>
      <c r="B12" s="30" t="s">
        <v>10</v>
      </c>
      <c r="C12" s="21" t="s">
        <v>19</v>
      </c>
      <c r="D12" s="21" t="s">
        <v>5</v>
      </c>
      <c r="E12" s="21" t="s">
        <v>16</v>
      </c>
      <c r="F12" s="21" t="s">
        <v>23</v>
      </c>
      <c r="G12" s="21" t="s">
        <v>7</v>
      </c>
      <c r="H12" s="21" t="s">
        <v>8</v>
      </c>
      <c r="I12" s="30" t="s">
        <v>17</v>
      </c>
      <c r="J12" s="9" t="s">
        <v>9</v>
      </c>
      <c r="K12" s="23"/>
      <c r="L12" s="66"/>
      <c r="M12" s="17"/>
      <c r="N12" s="17"/>
      <c r="O12" s="58">
        <f>(L17-B17)/100</f>
        <v>0.47413152000000003</v>
      </c>
      <c r="P12" s="58">
        <f>0.9*(D17+F17+H17)+0.88*(E17+G17)</f>
        <v>41.46170346666668</v>
      </c>
      <c r="Q12" s="58">
        <f>0.9*(D17+F17+H17)+88*(E17+G17)/(100-I17)</f>
        <v>41.53566438042334</v>
      </c>
      <c r="R12" s="58">
        <v>1.5</v>
      </c>
    </row>
    <row r="13" spans="1:18" ht="15.75" thickBot="1">
      <c r="A13" s="46"/>
      <c r="B13" s="47" t="s">
        <v>6</v>
      </c>
      <c r="C13" s="48" t="s">
        <v>6</v>
      </c>
      <c r="D13" s="48" t="s">
        <v>6</v>
      </c>
      <c r="E13" s="48" t="s">
        <v>6</v>
      </c>
      <c r="F13" s="48" t="s">
        <v>6</v>
      </c>
      <c r="G13" s="48" t="s">
        <v>6</v>
      </c>
      <c r="H13" s="48" t="s">
        <v>6</v>
      </c>
      <c r="I13" s="47" t="s">
        <v>6</v>
      </c>
      <c r="J13" s="49" t="s">
        <v>6</v>
      </c>
      <c r="L13" s="65"/>
      <c r="M13" s="17"/>
      <c r="N13" s="17"/>
      <c r="O13" s="58"/>
      <c r="P13" s="58"/>
      <c r="Q13" s="58"/>
      <c r="R13" s="58"/>
    </row>
    <row r="14" spans="1:18" ht="15">
      <c r="A14" s="43" t="s">
        <v>0</v>
      </c>
      <c r="B14" s="31">
        <f>B3</f>
        <v>37.1</v>
      </c>
      <c r="C14" s="28">
        <f aca="true" t="shared" si="0" ref="C14:G16">D3</f>
        <v>0.43</v>
      </c>
      <c r="D14" s="28">
        <f t="shared" si="0"/>
        <v>0.94</v>
      </c>
      <c r="E14" s="28">
        <f t="shared" si="0"/>
        <v>0.96</v>
      </c>
      <c r="F14" s="28">
        <f t="shared" si="0"/>
        <v>1.01</v>
      </c>
      <c r="G14" s="28">
        <f t="shared" si="0"/>
        <v>11.93</v>
      </c>
      <c r="H14" s="28">
        <f>I3+(1.0526*C3)</f>
        <v>31.128416</v>
      </c>
      <c r="I14" s="35">
        <f>J3</f>
        <v>0.61</v>
      </c>
      <c r="J14" s="29">
        <f>SUM(C14:I14)</f>
        <v>47.008416</v>
      </c>
      <c r="L14" s="65">
        <f>B14+J14</f>
        <v>84.108416</v>
      </c>
      <c r="M14" s="17"/>
      <c r="N14" s="17"/>
      <c r="O14" s="59" t="s">
        <v>33</v>
      </c>
      <c r="P14" s="60">
        <f>8800*(E17+G17)*O12/Q12/(100-I17)</f>
        <v>13.401067199174307</v>
      </c>
      <c r="Q14" s="58"/>
      <c r="R14" s="58"/>
    </row>
    <row r="15" spans="1:18" ht="15">
      <c r="A15" s="43" t="s">
        <v>1</v>
      </c>
      <c r="B15" s="31">
        <f>B4</f>
        <v>34.9</v>
      </c>
      <c r="C15" s="28">
        <f t="shared" si="0"/>
        <v>0.4</v>
      </c>
      <c r="D15" s="28">
        <f t="shared" si="0"/>
        <v>0.94</v>
      </c>
      <c r="E15" s="28">
        <f t="shared" si="0"/>
        <v>1.01</v>
      </c>
      <c r="F15" s="28">
        <f t="shared" si="0"/>
        <v>1.04</v>
      </c>
      <c r="G15" s="28">
        <f t="shared" si="0"/>
        <v>12.52</v>
      </c>
      <c r="H15" s="28">
        <f>I4+(1.0526*C4)</f>
        <v>30.981046000000003</v>
      </c>
      <c r="I15" s="35">
        <f>J4</f>
        <v>0.67</v>
      </c>
      <c r="J15" s="29">
        <f>SUM(C15:I15)</f>
        <v>47.561046000000005</v>
      </c>
      <c r="L15" s="65">
        <f>B15+J15</f>
        <v>82.46104600000001</v>
      </c>
      <c r="M15" s="17"/>
      <c r="N15" s="17"/>
      <c r="O15" s="59" t="s">
        <v>34</v>
      </c>
      <c r="P15" s="60">
        <f>90*(F17*R12+D17*R12+R12)*O12/Q12/R12</f>
        <v>3.047817284937088</v>
      </c>
      <c r="Q15" s="58"/>
      <c r="R15" s="58"/>
    </row>
    <row r="16" spans="1:18" ht="15.75" thickBot="1">
      <c r="A16" s="43" t="s">
        <v>2</v>
      </c>
      <c r="B16" s="31">
        <f>B5</f>
        <v>37.2</v>
      </c>
      <c r="C16" s="28">
        <f t="shared" si="0"/>
        <v>0.43</v>
      </c>
      <c r="D16" s="28">
        <f t="shared" si="0"/>
        <v>0.95</v>
      </c>
      <c r="E16" s="28">
        <f t="shared" si="0"/>
        <v>0.99</v>
      </c>
      <c r="F16" s="28">
        <f t="shared" si="0"/>
        <v>1.02</v>
      </c>
      <c r="G16" s="28">
        <f t="shared" si="0"/>
        <v>12.36</v>
      </c>
      <c r="H16" s="28">
        <f>I5+(1.0526*C5)</f>
        <v>31.309994</v>
      </c>
      <c r="I16" s="35">
        <f>J5</f>
        <v>0.61</v>
      </c>
      <c r="J16" s="29">
        <f>SUM(C16:I16)</f>
        <v>47.669994</v>
      </c>
      <c r="L16" s="65">
        <f>B16+J16</f>
        <v>84.869994</v>
      </c>
      <c r="M16" s="17"/>
      <c r="N16" s="17"/>
      <c r="O16" s="61" t="s">
        <v>35</v>
      </c>
      <c r="P16" s="62">
        <f>90*(H17*R12-D17)*O12/Q12/R12</f>
        <v>31.345530052656013</v>
      </c>
      <c r="Q16" s="58"/>
      <c r="R16" s="58"/>
    </row>
    <row r="17" spans="1:18" ht="16.5" thickBot="1" thickTop="1">
      <c r="A17" s="50" t="s">
        <v>3</v>
      </c>
      <c r="B17" s="32">
        <f aca="true" t="shared" si="1" ref="B17:I17">AVERAGE(B14:B16)</f>
        <v>36.4</v>
      </c>
      <c r="C17" s="7">
        <f t="shared" si="1"/>
        <v>0.42</v>
      </c>
      <c r="D17" s="7">
        <f t="shared" si="1"/>
        <v>0.9433333333333334</v>
      </c>
      <c r="E17" s="7">
        <f t="shared" si="1"/>
        <v>0.9866666666666667</v>
      </c>
      <c r="F17" s="7">
        <f t="shared" si="1"/>
        <v>1.0233333333333332</v>
      </c>
      <c r="G17" s="7">
        <f t="shared" si="1"/>
        <v>12.270000000000001</v>
      </c>
      <c r="H17" s="7">
        <f t="shared" si="1"/>
        <v>31.13981866666667</v>
      </c>
      <c r="I17" s="36">
        <f t="shared" si="1"/>
        <v>0.63</v>
      </c>
      <c r="J17" s="10">
        <f>AVERAGE(J14:J16)</f>
        <v>47.413152000000004</v>
      </c>
      <c r="L17" s="60">
        <f>B17+J17</f>
        <v>83.813152</v>
      </c>
      <c r="M17" s="17"/>
      <c r="N17" s="17"/>
      <c r="O17" s="59" t="s">
        <v>9</v>
      </c>
      <c r="P17" s="60">
        <f>SUM(P14:P16)</f>
        <v>47.794414536767405</v>
      </c>
      <c r="Q17" s="58"/>
      <c r="R17" s="58"/>
    </row>
    <row r="18" spans="1:10" ht="15.75" thickTop="1">
      <c r="A18" s="51" t="s">
        <v>13</v>
      </c>
      <c r="B18" s="33">
        <f>IF(B14="","",STDEV(B14:B16))</f>
        <v>1.2999999999999334</v>
      </c>
      <c r="C18" s="18">
        <f aca="true" t="shared" si="2" ref="C18:J18">IF(C14="","",STDEV(C14:C16))</f>
        <v>0.017320508075688756</v>
      </c>
      <c r="D18" s="18">
        <f t="shared" si="2"/>
        <v>0.005773502691896263</v>
      </c>
      <c r="E18" s="18">
        <f t="shared" si="2"/>
        <v>0.025166114784235853</v>
      </c>
      <c r="F18" s="18">
        <f t="shared" si="2"/>
        <v>0.01527525231651948</v>
      </c>
      <c r="G18" s="18">
        <f t="shared" si="2"/>
        <v>0.3051229260477885</v>
      </c>
      <c r="H18" s="18">
        <f t="shared" si="2"/>
        <v>0.16477018019451464</v>
      </c>
      <c r="I18" s="37">
        <f t="shared" si="2"/>
        <v>0.03464101615137724</v>
      </c>
      <c r="J18" s="26">
        <f t="shared" si="2"/>
        <v>0.35471938056377555</v>
      </c>
    </row>
    <row r="19" spans="1:12" ht="15.75" thickBot="1">
      <c r="A19" s="52" t="s">
        <v>4</v>
      </c>
      <c r="B19" s="34">
        <f aca="true" t="shared" si="3" ref="B19:J19">B18*100/B17</f>
        <v>3.5714285714283887</v>
      </c>
      <c r="C19" s="8">
        <f t="shared" si="3"/>
        <v>4.123930494211609</v>
      </c>
      <c r="D19" s="8">
        <f t="shared" si="3"/>
        <v>0.6120320874801692</v>
      </c>
      <c r="E19" s="8">
        <f t="shared" si="3"/>
        <v>2.5506197416455256</v>
      </c>
      <c r="F19" s="8">
        <f t="shared" si="3"/>
        <v>1.4926956661093957</v>
      </c>
      <c r="G19" s="8">
        <f t="shared" si="3"/>
        <v>2.486739413592408</v>
      </c>
      <c r="H19" s="8">
        <f t="shared" si="3"/>
        <v>0.5291301852405819</v>
      </c>
      <c r="I19" s="38">
        <f t="shared" si="3"/>
        <v>5.498573992282102</v>
      </c>
      <c r="J19" s="11">
        <f t="shared" si="3"/>
        <v>0.7481455368412873</v>
      </c>
      <c r="L19" s="55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27"/>
      <c r="K22" s="12"/>
    </row>
    <row r="23" spans="1:10" ht="15.75" thickTop="1">
      <c r="A23" s="42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0" t="s">
        <v>17</v>
      </c>
      <c r="I23" s="9" t="s">
        <v>9</v>
      </c>
      <c r="J23" s="24"/>
    </row>
    <row r="24" spans="1:12" ht="15.75" thickBot="1">
      <c r="A24" s="46"/>
      <c r="B24" s="48" t="s">
        <v>11</v>
      </c>
      <c r="C24" s="48" t="s">
        <v>11</v>
      </c>
      <c r="D24" s="48" t="s">
        <v>11</v>
      </c>
      <c r="E24" s="48" t="s">
        <v>11</v>
      </c>
      <c r="F24" s="48" t="s">
        <v>11</v>
      </c>
      <c r="G24" s="48" t="s">
        <v>11</v>
      </c>
      <c r="H24" s="47" t="s">
        <v>11</v>
      </c>
      <c r="I24" s="49" t="s">
        <v>11</v>
      </c>
      <c r="J24" s="6"/>
      <c r="L24" s="53" t="s">
        <v>21</v>
      </c>
    </row>
    <row r="25" spans="1:10" ht="15">
      <c r="A25" s="43" t="s">
        <v>0</v>
      </c>
      <c r="B25" s="4">
        <f aca="true" t="shared" si="4" ref="B25:I25">C14*100/$J14</f>
        <v>0.9147298219961294</v>
      </c>
      <c r="C25" s="4">
        <f t="shared" si="4"/>
        <v>1.9996419364566551</v>
      </c>
      <c r="D25" s="4">
        <f t="shared" si="4"/>
        <v>2.042187509572754</v>
      </c>
      <c r="E25" s="4">
        <f t="shared" si="4"/>
        <v>2.1485514423630017</v>
      </c>
      <c r="F25" s="4">
        <f t="shared" si="4"/>
        <v>25.37843436375308</v>
      </c>
      <c r="G25" s="4">
        <f t="shared" si="4"/>
        <v>66.21881494581737</v>
      </c>
      <c r="H25" s="39">
        <f t="shared" si="4"/>
        <v>1.2976399800410208</v>
      </c>
      <c r="I25" s="13">
        <f t="shared" si="4"/>
        <v>100</v>
      </c>
      <c r="J25" s="6"/>
    </row>
    <row r="26" spans="1:10" ht="15">
      <c r="A26" s="43" t="s">
        <v>1</v>
      </c>
      <c r="B26" s="4">
        <f>C15*100/$J15</f>
        <v>0.8410243963095344</v>
      </c>
      <c r="C26" s="4">
        <f>D15*100/$J15</f>
        <v>1.9764073313274058</v>
      </c>
      <c r="D26" s="4">
        <f>E15*100/$J15</f>
        <v>2.1235866006815742</v>
      </c>
      <c r="E26" s="4">
        <f>F15*100/$J15</f>
        <v>2.1866634304047894</v>
      </c>
      <c r="F26" s="4">
        <f aca="true" t="shared" si="5" ref="F26:I28">G15*100/$J15</f>
        <v>26.324063604488426</v>
      </c>
      <c r="G26" s="4">
        <f t="shared" si="5"/>
        <v>65.13953877296979</v>
      </c>
      <c r="H26" s="39">
        <f t="shared" si="5"/>
        <v>1.40871586381847</v>
      </c>
      <c r="I26" s="13">
        <f t="shared" si="5"/>
        <v>100</v>
      </c>
      <c r="J26" s="6"/>
    </row>
    <row r="27" spans="1:10" ht="15.75" thickBot="1">
      <c r="A27" s="43" t="s">
        <v>2</v>
      </c>
      <c r="B27" s="4">
        <f aca="true" t="shared" si="6" ref="B27:E28">C16*100/$J16</f>
        <v>0.9020349362745881</v>
      </c>
      <c r="C27" s="4">
        <f t="shared" si="6"/>
        <v>1.9928678824671133</v>
      </c>
      <c r="D27" s="4">
        <f t="shared" si="6"/>
        <v>2.0767781090973076</v>
      </c>
      <c r="E27" s="4">
        <f t="shared" si="6"/>
        <v>2.139710779069953</v>
      </c>
      <c r="F27" s="4">
        <f t="shared" si="5"/>
        <v>25.928260028730023</v>
      </c>
      <c r="G27" s="4">
        <f t="shared" si="5"/>
        <v>65.68071730825055</v>
      </c>
      <c r="H27" s="39">
        <f t="shared" si="5"/>
        <v>1.2796309561104622</v>
      </c>
      <c r="I27" s="13">
        <f t="shared" si="5"/>
        <v>100.00000000000001</v>
      </c>
      <c r="J27" s="6"/>
    </row>
    <row r="28" spans="1:10" ht="16.5" thickBot="1" thickTop="1">
      <c r="A28" s="44" t="s">
        <v>3</v>
      </c>
      <c r="B28" s="3">
        <f t="shared" si="6"/>
        <v>0.8858301595304189</v>
      </c>
      <c r="C28" s="3">
        <f t="shared" si="6"/>
        <v>1.989602659897687</v>
      </c>
      <c r="D28" s="3">
        <f t="shared" si="6"/>
        <v>2.080997835087333</v>
      </c>
      <c r="E28" s="3">
        <f t="shared" si="6"/>
        <v>2.1583322140939565</v>
      </c>
      <c r="F28" s="3">
        <f t="shared" si="5"/>
        <v>25.878895374852956</v>
      </c>
      <c r="G28" s="3">
        <f t="shared" si="5"/>
        <v>65.67759651724202</v>
      </c>
      <c r="H28" s="40">
        <f t="shared" si="5"/>
        <v>1.3287452392956283</v>
      </c>
      <c r="I28" s="14">
        <f t="shared" si="5"/>
        <v>99.99999999999999</v>
      </c>
      <c r="J28" s="6"/>
    </row>
    <row r="29" spans="1:10" ht="15.75" hidden="1" thickTop="1">
      <c r="A29" s="43" t="s">
        <v>13</v>
      </c>
      <c r="B29" s="4">
        <f aca="true" t="shared" si="7" ref="B29:I29">STDEV(B25:B27)</f>
        <v>0.0394037559249365</v>
      </c>
      <c r="C29" s="4">
        <f t="shared" si="7"/>
        <v>0.011949089412923867</v>
      </c>
      <c r="D29" s="4">
        <f t="shared" si="7"/>
        <v>0.040852083776319235</v>
      </c>
      <c r="E29" s="4">
        <f t="shared" si="7"/>
        <v>0.024950726199615723</v>
      </c>
      <c r="F29" s="4">
        <f t="shared" si="7"/>
        <v>0.47490058492709775</v>
      </c>
      <c r="G29" s="4">
        <f t="shared" si="7"/>
        <v>0.5396388193154279</v>
      </c>
      <c r="H29" s="39">
        <f t="shared" si="7"/>
        <v>0.06991076490529209</v>
      </c>
      <c r="I29" s="13">
        <f t="shared" si="7"/>
        <v>1.0048591735576161E-14</v>
      </c>
      <c r="J29" s="6"/>
    </row>
    <row r="30" spans="1:10" ht="16.5" thickBot="1" thickTop="1">
      <c r="A30" s="45" t="s">
        <v>4</v>
      </c>
      <c r="B30" s="5">
        <f aca="true" t="shared" si="8" ref="B30:I30">B29*100/B28</f>
        <v>4.448229211999798</v>
      </c>
      <c r="C30" s="5">
        <f t="shared" si="8"/>
        <v>0.6005766705970494</v>
      </c>
      <c r="D30" s="5">
        <f t="shared" si="8"/>
        <v>1.9631007340574576</v>
      </c>
      <c r="E30" s="5">
        <f t="shared" si="8"/>
        <v>1.1560188017714297</v>
      </c>
      <c r="F30" s="5">
        <f t="shared" si="8"/>
        <v>1.8350883144284753</v>
      </c>
      <c r="G30" s="5">
        <f t="shared" si="8"/>
        <v>0.8216482452639068</v>
      </c>
      <c r="H30" s="41">
        <f t="shared" si="8"/>
        <v>5.261412258556952</v>
      </c>
      <c r="I30" s="15">
        <f t="shared" si="8"/>
        <v>1.0048591735576163E-14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19" t="s">
        <v>20</v>
      </c>
      <c r="B33" s="19"/>
      <c r="C33" s="19"/>
      <c r="D33" s="19"/>
      <c r="E33" s="19"/>
      <c r="F33" s="19"/>
      <c r="G33" s="19"/>
      <c r="H33" s="19"/>
      <c r="I33" s="19"/>
      <c r="J33" s="19"/>
      <c r="K33" s="27"/>
    </row>
    <row r="34" spans="1:12" ht="15.75" thickTop="1">
      <c r="A34" s="42"/>
      <c r="B34" s="30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0" t="s">
        <v>17</v>
      </c>
      <c r="J34" s="9" t="s">
        <v>9</v>
      </c>
      <c r="K34" s="25"/>
      <c r="L34" s="54"/>
    </row>
    <row r="35" spans="1:10" ht="15.75" thickBot="1">
      <c r="A35" s="46"/>
      <c r="B35" s="47" t="s">
        <v>12</v>
      </c>
      <c r="C35" s="48" t="s">
        <v>12</v>
      </c>
      <c r="D35" s="48" t="s">
        <v>12</v>
      </c>
      <c r="E35" s="48" t="s">
        <v>12</v>
      </c>
      <c r="F35" s="48" t="s">
        <v>12</v>
      </c>
      <c r="G35" s="48" t="s">
        <v>12</v>
      </c>
      <c r="H35" s="48" t="s">
        <v>12</v>
      </c>
      <c r="I35" s="47" t="s">
        <v>12</v>
      </c>
      <c r="J35" s="49" t="s">
        <v>12</v>
      </c>
    </row>
    <row r="36" spans="1:10" ht="15">
      <c r="A36" s="43" t="s">
        <v>0</v>
      </c>
      <c r="B36" s="39">
        <f aca="true" t="shared" si="9" ref="B36:B41">B14</f>
        <v>37.1</v>
      </c>
      <c r="C36" s="4">
        <f aca="true" t="shared" si="10" ref="C36:I36">C14/($J$14/(100-$B$14))</f>
        <v>0.5753650580355654</v>
      </c>
      <c r="D36" s="4">
        <f t="shared" si="10"/>
        <v>1.2577747780312358</v>
      </c>
      <c r="E36" s="4">
        <f t="shared" si="10"/>
        <v>1.2845359435212622</v>
      </c>
      <c r="F36" s="4">
        <f t="shared" si="10"/>
        <v>1.351438857246328</v>
      </c>
      <c r="G36" s="4">
        <f t="shared" si="10"/>
        <v>15.963035214800685</v>
      </c>
      <c r="H36" s="4">
        <f t="shared" si="10"/>
        <v>41.651634600919124</v>
      </c>
      <c r="I36" s="39">
        <f t="shared" si="10"/>
        <v>0.816215547445802</v>
      </c>
      <c r="J36" s="13">
        <f>SUM(B36:I36)</f>
        <v>100</v>
      </c>
    </row>
    <row r="37" spans="1:10" ht="15">
      <c r="A37" s="43" t="s">
        <v>1</v>
      </c>
      <c r="B37" s="39">
        <f t="shared" si="9"/>
        <v>34.9</v>
      </c>
      <c r="C37" s="4">
        <f>C15/($J$15/(100-$B$15))</f>
        <v>0.547506881997507</v>
      </c>
      <c r="D37" s="4">
        <f aca="true" t="shared" si="11" ref="D37:I37">D15/($J$15/(100-$B$15))</f>
        <v>1.2866411726941411</v>
      </c>
      <c r="E37" s="4">
        <f t="shared" si="11"/>
        <v>1.3824548770437048</v>
      </c>
      <c r="F37" s="4">
        <f t="shared" si="11"/>
        <v>1.423517893193518</v>
      </c>
      <c r="G37" s="4">
        <f t="shared" si="11"/>
        <v>17.136965406521966</v>
      </c>
      <c r="H37" s="4">
        <f t="shared" si="11"/>
        <v>42.40583974120334</v>
      </c>
      <c r="I37" s="39">
        <f t="shared" si="11"/>
        <v>0.9170740273458241</v>
      </c>
      <c r="J37" s="13">
        <f>SUM(B37:I37)</f>
        <v>100</v>
      </c>
    </row>
    <row r="38" spans="1:10" ht="15.75" thickBot="1">
      <c r="A38" s="43" t="s">
        <v>2</v>
      </c>
      <c r="B38" s="39">
        <f t="shared" si="9"/>
        <v>37.2</v>
      </c>
      <c r="C38" s="4">
        <f>C16/($J$16/(100-$B$16))</f>
        <v>0.5664779399804413</v>
      </c>
      <c r="D38" s="4">
        <f aca="true" t="shared" si="12" ref="D38:I38">D16/($J$16/(100-$B$16))</f>
        <v>1.2515210301893471</v>
      </c>
      <c r="E38" s="4">
        <f t="shared" si="12"/>
        <v>1.3042166525131091</v>
      </c>
      <c r="F38" s="4">
        <f t="shared" si="12"/>
        <v>1.3437383692559306</v>
      </c>
      <c r="G38" s="4">
        <f t="shared" si="12"/>
        <v>16.28294729804245</v>
      </c>
      <c r="H38" s="4">
        <f t="shared" si="12"/>
        <v>41.247490469581344</v>
      </c>
      <c r="I38" s="39">
        <f t="shared" si="12"/>
        <v>0.8036082404373702</v>
      </c>
      <c r="J38" s="13">
        <f>SUM(B38:I38)</f>
        <v>100</v>
      </c>
    </row>
    <row r="39" spans="1:10" ht="16.5" thickBot="1" thickTop="1">
      <c r="A39" s="44" t="s">
        <v>3</v>
      </c>
      <c r="B39" s="40">
        <f t="shared" si="9"/>
        <v>36.4</v>
      </c>
      <c r="C39" s="3">
        <f>AVERAGE(C36:C38)</f>
        <v>0.5631166266711712</v>
      </c>
      <c r="D39" s="3">
        <f aca="true" t="shared" si="13" ref="D39:I39">AVERAGE(D36:D38)</f>
        <v>1.2653123269715747</v>
      </c>
      <c r="E39" s="3">
        <f t="shared" si="13"/>
        <v>1.3237358243593589</v>
      </c>
      <c r="F39" s="3">
        <f t="shared" si="13"/>
        <v>1.3728983732319255</v>
      </c>
      <c r="G39" s="3">
        <f t="shared" si="13"/>
        <v>16.460982639788366</v>
      </c>
      <c r="H39" s="3">
        <f t="shared" si="13"/>
        <v>41.76832160390126</v>
      </c>
      <c r="I39" s="40">
        <f t="shared" si="13"/>
        <v>0.8456326050763322</v>
      </c>
      <c r="J39" s="14">
        <f>AVERAGE(J36:J38)</f>
        <v>100</v>
      </c>
    </row>
    <row r="40" spans="1:10" ht="15.75" hidden="1" thickTop="1">
      <c r="A40" s="43" t="s">
        <v>13</v>
      </c>
      <c r="B40" s="39">
        <f t="shared" si="9"/>
        <v>1.2999999999999334</v>
      </c>
      <c r="C40" s="4">
        <f aca="true" t="shared" si="14" ref="C40:J40">STDEV(C36:C38)</f>
        <v>0.014230014526140509</v>
      </c>
      <c r="D40" s="4">
        <f t="shared" si="14"/>
        <v>0.018734115549186258</v>
      </c>
      <c r="E40" s="4">
        <f t="shared" si="14"/>
        <v>0.051795539747314656</v>
      </c>
      <c r="F40" s="4">
        <f t="shared" si="14"/>
        <v>0.04400654757736902</v>
      </c>
      <c r="G40" s="4">
        <f t="shared" si="14"/>
        <v>0.606877632592987</v>
      </c>
      <c r="H40" s="4">
        <f t="shared" si="14"/>
        <v>0.5879244435009259</v>
      </c>
      <c r="I40" s="39">
        <f t="shared" si="14"/>
        <v>0.06219038237072645</v>
      </c>
      <c r="J40" s="13">
        <f t="shared" si="14"/>
        <v>0</v>
      </c>
    </row>
    <row r="41" spans="1:10" ht="16.5" thickBot="1" thickTop="1">
      <c r="A41" s="45" t="s">
        <v>4</v>
      </c>
      <c r="B41" s="41">
        <f t="shared" si="9"/>
        <v>3.5714285714283887</v>
      </c>
      <c r="C41" s="5">
        <f aca="true" t="shared" si="15" ref="C41:J41">C40*100/C39</f>
        <v>2.5270101879712468</v>
      </c>
      <c r="D41" s="5">
        <f t="shared" si="15"/>
        <v>1.4805921944999056</v>
      </c>
      <c r="E41" s="5">
        <f t="shared" si="15"/>
        <v>3.912830550792252</v>
      </c>
      <c r="F41" s="5">
        <f t="shared" si="15"/>
        <v>3.2053754622619057</v>
      </c>
      <c r="G41" s="5">
        <f t="shared" si="15"/>
        <v>3.6867643072904026</v>
      </c>
      <c r="H41" s="5">
        <f t="shared" si="15"/>
        <v>1.4075845543336658</v>
      </c>
      <c r="I41" s="41">
        <f t="shared" si="15"/>
        <v>7.354302802114963</v>
      </c>
      <c r="J41" s="15">
        <f t="shared" si="15"/>
        <v>0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2012-03-01T14:45:25Z</dcterms:modified>
  <cp:category/>
  <cp:version/>
  <cp:contentType/>
  <cp:contentStatus/>
</cp:coreProperties>
</file>