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<sst xmlns="http://schemas.openxmlformats.org/spreadsheetml/2006/main" count="118" uniqueCount="45">
  <si>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</si>
  <si>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</si>
  <si>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</si>
  <si>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</si>
  <si>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</si>
  <si>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</si>
  <si>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</si>
  <si>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</si>
  <si>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</si>
  <si>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</si>
  <si>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</si>
  <si>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</si>
  <si>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</si>
  <si>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</si>
  <si>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</si>
  <si>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</si>
  <si>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</si>
  <si>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</si>
  <si>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</si>
  <si>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</si>
  <si>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</si>
  <si>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</si>
  <si>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</si>
  <si>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</si>
  <si>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 xml:space="preserve">mit Berücsichtigung 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</si>
  <si>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</si>
  <si>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</si>
  <si>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</si>
  <si>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</si>
  <si>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</si>
  <si>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</si>
  <si>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</si>
  <si>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</si>
  <si>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</si>
  <si>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</si>
  <si>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</si>
  <si>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</si>
  <si>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Molar ratio</t>
  </si>
  <si>
    <t xml:space="preserve"> J. Janson, 1970, Paperi ja Puu, Calculation of the poysaccharide composition of wood and pulp </t>
  </si>
  <si>
    <t>Polysaccharidberechnung nach:</t>
  </si>
  <si>
    <t>Versuchsreihe</t>
  </si>
  <si>
    <t>Holzart</t>
  </si>
  <si>
    <t>Ø - Umax</t>
  </si>
  <si>
    <t>Eiche</t>
  </si>
  <si>
    <t>V05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</si>
</sst>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17">
        <v>26.2</v>
      </c>
      <c r="C3" s="17">
        <v>0.33</v>
      </c>
      <c r="D3" s="17">
        <v>0.32</v>
      </c>
      <c r="E3" s="17">
        <v>2.92</v>
      </c>
      <c r="F3" s="17">
        <v>0.55</v>
      </c>
      <c r="G3" s="17">
        <v>0.49</v>
      </c>
      <c r="H3" s="17">
        <v>15.64</v>
      </c>
      <c r="I3" s="17">
        <v>38.44</v>
      </c>
      <c r="J3" s="54">
        <v>0.66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25.7</v>
      </c>
      <c r="C4" s="54">
        <v>0.33</v>
      </c>
      <c r="D4" s="17">
        <v>0.32</v>
      </c>
      <c r="E4" s="17">
        <v>2.86</v>
      </c>
      <c r="F4" s="54">
        <v>0.5</v>
      </c>
      <c r="G4" s="17">
        <v>0.46</v>
      </c>
      <c r="H4" s="17">
        <v>14.95</v>
      </c>
      <c r="I4" s="17">
        <v>37.92</v>
      </c>
      <c r="J4" s="17">
        <v>0.66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26</v>
      </c>
      <c r="C5" s="17">
        <v>0.28</v>
      </c>
      <c r="D5" s="17">
        <v>0.32</v>
      </c>
      <c r="E5" s="54">
        <v>2.9</v>
      </c>
      <c r="F5" s="54">
        <v>0.51</v>
      </c>
      <c r="G5" s="17">
        <v>0.48</v>
      </c>
      <c r="H5" s="54">
        <v>15.6</v>
      </c>
      <c r="I5" s="17">
        <v>38.55</v>
      </c>
      <c r="J5" s="54">
        <v>0.63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44</v>
      </c>
      <c r="L6" s="22"/>
      <c r="M6" s="22"/>
      <c r="O6" s="66" t="s">
        <v>39</v>
      </c>
      <c r="P6" s="56"/>
      <c r="Q6" s="56"/>
      <c r="R6" s="56"/>
    </row>
    <row r="7" spans="1:18" s="6" customFormat="1" ht="15">
      <c r="A7" s="6" t="s">
        <v>41</v>
      </c>
      <c r="B7" s="17" t="s">
        <v>43</v>
      </c>
      <c r="L7" s="22"/>
      <c r="M7" s="22"/>
      <c r="N7" s="22"/>
      <c r="O7" s="57" t="s">
        <v>38</v>
      </c>
      <c r="P7" s="56"/>
      <c r="Q7" s="56"/>
      <c r="R7" s="56"/>
    </row>
    <row r="8" spans="1:18" s="6" customFormat="1" ht="15">
      <c r="A8" s="6" t="s">
        <v>42</v>
      </c>
      <c r="B8" s="67">
        <v>1.06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8"/>
      <c r="P9" s="58"/>
      <c r="Q9" s="58" t="s">
        <v>24</v>
      </c>
      <c r="R9" s="58" t="s">
        <v>37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5" t="s">
        <v>25</v>
      </c>
      <c r="P10" s="65" t="s">
        <v>26</v>
      </c>
      <c r="Q10" s="65" t="s">
        <v>27</v>
      </c>
      <c r="R10" s="65" t="s">
        <v>28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59" t="s">
        <v>29</v>
      </c>
      <c r="M11" s="18"/>
      <c r="N11" s="18"/>
      <c r="O11" s="58" t="s">
        <v>30</v>
      </c>
      <c r="P11" s="58" t="s">
        <v>31</v>
      </c>
      <c r="Q11" s="58" t="s">
        <v>32</v>
      </c>
      <c r="R11" s="58" t="s">
        <v>33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0"/>
      <c r="M12" s="18"/>
      <c r="N12" s="18"/>
      <c r="O12" s="58">
        <f>(L17-B17)/100</f>
        <v>0.5888981466666666</v>
      </c>
      <c r="P12" s="58">
        <f>0.9*(D17+F17+H17)+0.88*(E17+G17)</f>
        <v>51.80949986666666</v>
      </c>
      <c r="Q12" s="58">
        <f>0.9*(D17+F17+H17)+88*(E17+G17)/(100-I17)</f>
        <v>51.901138853413855</v>
      </c>
      <c r="R12" s="58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59"/>
      <c r="M13" s="18"/>
      <c r="N13" s="18"/>
      <c r="O13" s="58"/>
      <c r="P13" s="58"/>
      <c r="Q13" s="58"/>
      <c r="R13" s="58"/>
    </row>
    <row r="14" spans="1:18" ht="15">
      <c r="A14" s="44" t="s">
        <v>0</v>
      </c>
      <c r="B14" s="32">
        <f>B3</f>
        <v>26.2</v>
      </c>
      <c r="C14" s="29">
        <f aca="true" t="shared" si="0" ref="C14:G16">D3</f>
        <v>0.32</v>
      </c>
      <c r="D14" s="29">
        <f t="shared" si="0"/>
        <v>2.92</v>
      </c>
      <c r="E14" s="29">
        <f t="shared" si="0"/>
        <v>0.55</v>
      </c>
      <c r="F14" s="29">
        <f t="shared" si="0"/>
        <v>0.49</v>
      </c>
      <c r="G14" s="29">
        <f t="shared" si="0"/>
        <v>15.64</v>
      </c>
      <c r="H14" s="29">
        <f>I3+(1.0526*C3)</f>
        <v>38.787358</v>
      </c>
      <c r="I14" s="36">
        <f>J3</f>
        <v>0.66</v>
      </c>
      <c r="J14" s="30">
        <f>SUM(C14:I14)</f>
        <v>59.367357999999996</v>
      </c>
      <c r="L14" s="59">
        <f>B14+J14</f>
        <v>85.567358</v>
      </c>
      <c r="M14" s="18"/>
      <c r="N14" s="18"/>
      <c r="O14" s="61" t="s">
        <v>34</v>
      </c>
      <c r="P14" s="62">
        <f>8800*(E17+G17)*O12/Q12/(100-I17)</f>
        <v>15.996693432651922</v>
      </c>
      <c r="Q14" s="58"/>
      <c r="R14" s="58"/>
    </row>
    <row r="15" spans="1:18" ht="15">
      <c r="A15" s="44" t="s">
        <v>1</v>
      </c>
      <c r="B15" s="32">
        <f>B4</f>
        <v>25.7</v>
      </c>
      <c r="C15" s="29">
        <f t="shared" si="0"/>
        <v>0.32</v>
      </c>
      <c r="D15" s="29">
        <f t="shared" si="0"/>
        <v>2.86</v>
      </c>
      <c r="E15" s="29">
        <f t="shared" si="0"/>
        <v>0.5</v>
      </c>
      <c r="F15" s="29">
        <f t="shared" si="0"/>
        <v>0.46</v>
      </c>
      <c r="G15" s="29">
        <f t="shared" si="0"/>
        <v>14.95</v>
      </c>
      <c r="H15" s="29">
        <f>I4+(1.0526*C4)</f>
        <v>38.267358</v>
      </c>
      <c r="I15" s="36">
        <f>J4</f>
        <v>0.66</v>
      </c>
      <c r="J15" s="30">
        <f>SUM(C15:I15)</f>
        <v>58.017358</v>
      </c>
      <c r="L15" s="59">
        <f>B15+J15</f>
        <v>83.717358</v>
      </c>
      <c r="M15" s="18"/>
      <c r="N15" s="18"/>
      <c r="O15" s="61" t="s">
        <v>35</v>
      </c>
      <c r="P15" s="62">
        <f>90*(F17*R12+D17*R12+R12)*O12/Q12/R12</f>
        <v>4.462592655975318</v>
      </c>
      <c r="Q15" s="58"/>
      <c r="R15" s="58"/>
    </row>
    <row r="16" spans="1:18" ht="15.75" thickBot="1">
      <c r="A16" s="44" t="s">
        <v>2</v>
      </c>
      <c r="B16" s="32">
        <f>B5</f>
        <v>26</v>
      </c>
      <c r="C16" s="29">
        <f t="shared" si="0"/>
        <v>0.32</v>
      </c>
      <c r="D16" s="29">
        <f t="shared" si="0"/>
        <v>2.9</v>
      </c>
      <c r="E16" s="29">
        <f t="shared" si="0"/>
        <v>0.51</v>
      </c>
      <c r="F16" s="29">
        <f t="shared" si="0"/>
        <v>0.48</v>
      </c>
      <c r="G16" s="29">
        <f t="shared" si="0"/>
        <v>15.6</v>
      </c>
      <c r="H16" s="29">
        <f>I5+(1.0526*C5)</f>
        <v>38.844727999999996</v>
      </c>
      <c r="I16" s="36">
        <f>J5</f>
        <v>0.63</v>
      </c>
      <c r="J16" s="30">
        <f>SUM(C16:I16)</f>
        <v>59.284727999999994</v>
      </c>
      <c r="L16" s="59">
        <f>B16+J16</f>
        <v>85.284728</v>
      </c>
      <c r="M16" s="18"/>
      <c r="N16" s="18"/>
      <c r="O16" s="63" t="s">
        <v>36</v>
      </c>
      <c r="P16" s="64">
        <f>90*(H17*R12-D17)*O12/Q12/R12</f>
        <v>37.481958158411814</v>
      </c>
      <c r="Q16" s="58"/>
      <c r="R16" s="58"/>
    </row>
    <row r="17" spans="1:18" ht="16.5" thickBot="1" thickTop="1">
      <c r="A17" s="51" t="s">
        <v>3</v>
      </c>
      <c r="B17" s="33">
        <f aca="true" t="shared" si="1" ref="B17:J17">AVERAGE(B14:B16)</f>
        <v>25.96666666666667</v>
      </c>
      <c r="C17" s="7">
        <f t="shared" si="1"/>
        <v>0.32</v>
      </c>
      <c r="D17" s="7">
        <f t="shared" si="1"/>
        <v>2.893333333333333</v>
      </c>
      <c r="E17" s="7">
        <f t="shared" si="1"/>
        <v>0.52</v>
      </c>
      <c r="F17" s="7">
        <f t="shared" si="1"/>
        <v>0.4766666666666666</v>
      </c>
      <c r="G17" s="7">
        <f t="shared" si="1"/>
        <v>15.396666666666667</v>
      </c>
      <c r="H17" s="7">
        <f t="shared" si="1"/>
        <v>38.633148</v>
      </c>
      <c r="I17" s="37">
        <f t="shared" si="1"/>
        <v>0.65</v>
      </c>
      <c r="J17" s="11">
        <f t="shared" si="1"/>
        <v>58.889814666666666</v>
      </c>
      <c r="L17" s="62">
        <f>B17+J17</f>
        <v>84.85648133333333</v>
      </c>
      <c r="M17" s="18"/>
      <c r="N17" s="18"/>
      <c r="O17" s="61" t="s">
        <v>9</v>
      </c>
      <c r="P17" s="62">
        <f>SUM(P14:P16)</f>
        <v>57.94124424703905</v>
      </c>
      <c r="Q17" s="58"/>
      <c r="R17" s="58"/>
    </row>
    <row r="18" spans="1:10" ht="15.75" thickTop="1">
      <c r="A18" s="52" t="s">
        <v>13</v>
      </c>
      <c r="B18" s="34">
        <f>IF(B14="","",STDEV(B14:B16))</f>
        <v>0.251661147842018</v>
      </c>
      <c r="C18" s="19">
        <f aca="true" t="shared" si="2" ref="C18:J18">IF(C14="","",STDEV(C14:C16))</f>
        <v>0</v>
      </c>
      <c r="D18" s="19">
        <f t="shared" si="2"/>
        <v>0.03055050463303896</v>
      </c>
      <c r="E18" s="19">
        <f t="shared" si="2"/>
        <v>0.026457513110645498</v>
      </c>
      <c r="F18" s="19">
        <f t="shared" si="2"/>
        <v>0.01527525231651945</v>
      </c>
      <c r="G18" s="19">
        <f t="shared" si="2"/>
        <v>0.3873413653785768</v>
      </c>
      <c r="H18" s="19">
        <f t="shared" si="2"/>
        <v>0.3180795062564569</v>
      </c>
      <c r="I18" s="38">
        <f t="shared" si="2"/>
        <v>0.01732050807568879</v>
      </c>
      <c r="J18" s="27">
        <f t="shared" si="2"/>
        <v>0.756698358417903</v>
      </c>
    </row>
    <row r="19" spans="1:12" ht="15.75" thickBot="1">
      <c r="A19" s="53" t="s">
        <v>4</v>
      </c>
      <c r="B19" s="35">
        <f aca="true" t="shared" si="3" ref="B19:J19">B18*100/B17</f>
        <v>0.9691700173633555</v>
      </c>
      <c r="C19" s="9">
        <f t="shared" si="3"/>
        <v>0</v>
      </c>
      <c r="D19" s="9">
        <f t="shared" si="3"/>
        <v>1.055893017270932</v>
      </c>
      <c r="E19" s="9">
        <f t="shared" si="3"/>
        <v>5.08798329050875</v>
      </c>
      <c r="F19" s="9">
        <f t="shared" si="3"/>
        <v>3.2045983880810036</v>
      </c>
      <c r="G19" s="9">
        <f t="shared" si="3"/>
        <v>2.5157482055330815</v>
      </c>
      <c r="H19" s="9">
        <f t="shared" si="3"/>
        <v>0.823333128991862</v>
      </c>
      <c r="I19" s="39">
        <f t="shared" si="3"/>
        <v>2.6646935501059676</v>
      </c>
      <c r="J19" s="12">
        <f t="shared" si="3"/>
        <v>1.2849392763435137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0.5390167438476882</v>
      </c>
      <c r="C25" s="4">
        <f t="shared" si="4"/>
        <v>4.918527787610155</v>
      </c>
      <c r="D25" s="4">
        <f t="shared" si="4"/>
        <v>0.9264350284882142</v>
      </c>
      <c r="E25" s="4">
        <f t="shared" si="4"/>
        <v>0.8253693890167726</v>
      </c>
      <c r="F25" s="4">
        <f t="shared" si="4"/>
        <v>26.34444335555576</v>
      </c>
      <c r="G25" s="4">
        <f t="shared" si="4"/>
        <v>65.33448566129556</v>
      </c>
      <c r="H25" s="40">
        <f t="shared" si="4"/>
        <v>1.111722034185857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0.5515590696149935</v>
      </c>
      <c r="C26" s="4">
        <f>D15*100/$J15</f>
        <v>4.929559184684004</v>
      </c>
      <c r="D26" s="4">
        <f>E15*100/$J15</f>
        <v>0.8618110462734273</v>
      </c>
      <c r="E26" s="4">
        <f>F15*100/$J15</f>
        <v>0.7928661625715532</v>
      </c>
      <c r="F26" s="4">
        <f aca="true" t="shared" si="5" ref="F26:I28">G15*100/$J15</f>
        <v>25.768150283575476</v>
      </c>
      <c r="G26" s="4">
        <f t="shared" si="5"/>
        <v>65.95846367219963</v>
      </c>
      <c r="H26" s="40">
        <f t="shared" si="5"/>
        <v>1.1375905810809241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0.539768015803328</v>
      </c>
      <c r="C27" s="4">
        <f t="shared" si="6"/>
        <v>4.89164764321766</v>
      </c>
      <c r="D27" s="4">
        <f t="shared" si="6"/>
        <v>0.860255275186554</v>
      </c>
      <c r="E27" s="4">
        <f t="shared" si="6"/>
        <v>0.809652023704992</v>
      </c>
      <c r="F27" s="4">
        <f t="shared" si="5"/>
        <v>26.31369077041224</v>
      </c>
      <c r="G27" s="4">
        <f t="shared" si="5"/>
        <v>65.52231799056243</v>
      </c>
      <c r="H27" s="40">
        <f t="shared" si="5"/>
        <v>1.062668281112802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0.5433876839505988</v>
      </c>
      <c r="C28" s="3">
        <f t="shared" si="6"/>
        <v>4.91313030905333</v>
      </c>
      <c r="D28" s="3">
        <f t="shared" si="6"/>
        <v>0.8830049864197229</v>
      </c>
      <c r="E28" s="3">
        <f t="shared" si="6"/>
        <v>0.8094212375514126</v>
      </c>
      <c r="F28" s="3">
        <f t="shared" si="5"/>
        <v>26.14487200174808</v>
      </c>
      <c r="G28" s="3">
        <f t="shared" si="5"/>
        <v>65.6024275482522</v>
      </c>
      <c r="H28" s="41">
        <f t="shared" si="5"/>
        <v>1.1037562330246538</v>
      </c>
      <c r="I28" s="15">
        <f t="shared" si="5"/>
        <v>99.99999999999999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0.007034478127932112</v>
      </c>
      <c r="C29" s="4">
        <f t="shared" si="7"/>
        <v>0.019500080599477082</v>
      </c>
      <c r="D29" s="4">
        <f t="shared" si="7"/>
        <v>0.03776779767659609</v>
      </c>
      <c r="E29" s="4">
        <f t="shared" si="7"/>
        <v>0.016254540061596465</v>
      </c>
      <c r="F29" s="4">
        <f t="shared" si="7"/>
        <v>0.32421028389095075</v>
      </c>
      <c r="G29" s="4">
        <f t="shared" si="7"/>
        <v>0.32011784226506984</v>
      </c>
      <c r="H29" s="40">
        <f t="shared" si="7"/>
        <v>0.03805435463808899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1.2945597288457573</v>
      </c>
      <c r="C30" s="5">
        <f t="shared" si="8"/>
        <v>0.39689728081391734</v>
      </c>
      <c r="D30" s="5">
        <f t="shared" si="8"/>
        <v>4.277189626044053</v>
      </c>
      <c r="E30" s="5">
        <f t="shared" si="8"/>
        <v>2.0081682203901914</v>
      </c>
      <c r="F30" s="5">
        <f t="shared" si="8"/>
        <v>1.2400530546459498</v>
      </c>
      <c r="G30" s="5">
        <f t="shared" si="8"/>
        <v>0.48796645829853674</v>
      </c>
      <c r="H30" s="42">
        <f t="shared" si="8"/>
        <v>3.447713679841027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26.2</v>
      </c>
      <c r="C36" s="4">
        <f aca="true" t="shared" si="10" ref="C36:I36">C14/($J$14/(100-$B$14))</f>
        <v>0.39779435695959386</v>
      </c>
      <c r="D36" s="4">
        <f t="shared" si="10"/>
        <v>3.629873507256294</v>
      </c>
      <c r="E36" s="4">
        <f t="shared" si="10"/>
        <v>0.683709051024302</v>
      </c>
      <c r="F36" s="4">
        <f t="shared" si="10"/>
        <v>0.6091226090943781</v>
      </c>
      <c r="G36" s="4">
        <f t="shared" si="10"/>
        <v>19.44219919640015</v>
      </c>
      <c r="H36" s="4">
        <f t="shared" si="10"/>
        <v>48.21685041803612</v>
      </c>
      <c r="I36" s="40">
        <f t="shared" si="10"/>
        <v>0.8204508612291624</v>
      </c>
      <c r="J36" s="14">
        <f>SUM(B36:I36)</f>
        <v>100</v>
      </c>
    </row>
    <row r="37" spans="1:10" ht="15">
      <c r="A37" s="44" t="s">
        <v>1</v>
      </c>
      <c r="B37" s="40">
        <f t="shared" si="9"/>
        <v>25.7</v>
      </c>
      <c r="C37" s="4">
        <f>C15/($J$15/(100-$B$15))</f>
        <v>0.40980838872394015</v>
      </c>
      <c r="D37" s="4">
        <f aca="true" t="shared" si="11" ref="D37:I37">D15/($J$15/(100-$B$15))</f>
        <v>3.662662474220215</v>
      </c>
      <c r="E37" s="4">
        <f t="shared" si="11"/>
        <v>0.6403256073811565</v>
      </c>
      <c r="F37" s="4">
        <f t="shared" si="11"/>
        <v>0.589099558790664</v>
      </c>
      <c r="G37" s="4">
        <f t="shared" si="11"/>
        <v>19.14573566069658</v>
      </c>
      <c r="H37" s="4">
        <f t="shared" si="11"/>
        <v>49.00713850844432</v>
      </c>
      <c r="I37" s="40">
        <f t="shared" si="11"/>
        <v>0.8452298017431267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26</v>
      </c>
      <c r="C38" s="4">
        <f>C16/($J$16/(100-$B$16))</f>
        <v>0.39942833169446273</v>
      </c>
      <c r="D38" s="4">
        <f aca="true" t="shared" si="12" ref="D38:I38">D16/($J$16/(100-$B$16))</f>
        <v>3.619819255981068</v>
      </c>
      <c r="E38" s="4">
        <f t="shared" si="12"/>
        <v>0.63658890363805</v>
      </c>
      <c r="F38" s="4">
        <f t="shared" si="12"/>
        <v>0.599142497541694</v>
      </c>
      <c r="G38" s="4">
        <f t="shared" si="12"/>
        <v>19.472131170105058</v>
      </c>
      <c r="H38" s="4">
        <f t="shared" si="12"/>
        <v>48.48651531301619</v>
      </c>
      <c r="I38" s="40">
        <f t="shared" si="12"/>
        <v>0.7863745280234735</v>
      </c>
      <c r="J38" s="14">
        <f>SUM(B38:I38)</f>
        <v>99.99999999999999</v>
      </c>
    </row>
    <row r="39" spans="1:10" ht="16.5" thickBot="1" thickTop="1">
      <c r="A39" s="45" t="s">
        <v>3</v>
      </c>
      <c r="B39" s="41">
        <f t="shared" si="9"/>
        <v>25.96666666666667</v>
      </c>
      <c r="C39" s="3">
        <f>AVERAGE(C36:C38)</f>
        <v>0.4023436924593322</v>
      </c>
      <c r="D39" s="3">
        <f aca="true" t="shared" si="13" ref="D39:I39">AVERAGE(D36:D38)</f>
        <v>3.637451745819193</v>
      </c>
      <c r="E39" s="3">
        <f t="shared" si="13"/>
        <v>0.6535411873478362</v>
      </c>
      <c r="F39" s="3">
        <f t="shared" si="13"/>
        <v>0.5991215551422454</v>
      </c>
      <c r="G39" s="3">
        <f t="shared" si="13"/>
        <v>19.353355342400594</v>
      </c>
      <c r="H39" s="3">
        <f t="shared" si="13"/>
        <v>48.57016807983221</v>
      </c>
      <c r="I39" s="41">
        <f t="shared" si="13"/>
        <v>0.817351730331921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0.251661147842018</v>
      </c>
      <c r="C40" s="4">
        <f aca="true" t="shared" si="14" ref="C40:J40">STDEV(C36:C38)</f>
        <v>0.006516036840034426</v>
      </c>
      <c r="D40" s="4">
        <f t="shared" si="14"/>
        <v>0.022404410549241117</v>
      </c>
      <c r="E40" s="4">
        <f t="shared" si="14"/>
        <v>0.026192856618117568</v>
      </c>
      <c r="F40" s="4">
        <f t="shared" si="14"/>
        <v>0.010011541579813635</v>
      </c>
      <c r="G40" s="4">
        <f t="shared" si="14"/>
        <v>0.18042569089700186</v>
      </c>
      <c r="H40" s="4">
        <f t="shared" si="14"/>
        <v>0.40173020238436413</v>
      </c>
      <c r="I40" s="40">
        <f t="shared" si="14"/>
        <v>0.02954977614792321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0.9691700173633555</v>
      </c>
      <c r="C41" s="5">
        <f aca="true" t="shared" si="15" ref="C41:J41">C40*100/C39</f>
        <v>1.6195200675832762</v>
      </c>
      <c r="D41" s="5">
        <f t="shared" si="15"/>
        <v>0.6159369832188771</v>
      </c>
      <c r="E41" s="5">
        <f t="shared" si="15"/>
        <v>4.007835638395177</v>
      </c>
      <c r="F41" s="5">
        <f t="shared" si="15"/>
        <v>1.671036786088703</v>
      </c>
      <c r="G41" s="5">
        <f t="shared" si="15"/>
        <v>0.9322708528051128</v>
      </c>
      <c r="H41" s="5">
        <f t="shared" si="15"/>
        <v>0.827113057801368</v>
      </c>
      <c r="I41" s="42">
        <f t="shared" si="15"/>
        <v>3.615307223479327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2012-02-27T09:22:39Z</dcterms:modified>
  <cp:category/>
  <cp:version/>
  <cp:contentType/>
  <cp:contentStatus/>
</cp:coreProperties>
</file>