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01" yWindow="60" windowWidth="12120" windowHeight="9120" activeTab="0"/>
  </bookViews>
  <sheets>
    <sheet name="Zucker 3 Werte" sheetId="1" r:id="rId1"/>
  </sheets>
  <definedNames>
    <definedName name="_xlnm.Print_Area" localSheetId="0">'Zucker 3 Werte'!$A$6:$J$41</definedName>
  </definedNames>
  <calcPr fullCalcOnLoad="1"/>
</workbook>
</file>

<file path=xl/sharedStrings.xml><?xml version="1.0" encoding="utf-8"?>
<sst xmlns="http://schemas.openxmlformats.org/spreadsheetml/2006/main" count="118" uniqueCount="45">
  <si>
    <t>1. Messung</t>
  </si>
  <si>
    <t>2. Messung</t>
  </si>
  <si>
    <t>3. Messung</t>
  </si>
  <si>
    <t>Mittelwert</t>
  </si>
  <si>
    <t>s (n-1) [%]</t>
  </si>
  <si>
    <t>Mannose</t>
  </si>
  <si>
    <t>% abs.</t>
  </si>
  <si>
    <t>Xylose</t>
  </si>
  <si>
    <t>Glucose</t>
  </si>
  <si>
    <t>Summe</t>
  </si>
  <si>
    <t>Rückstand</t>
  </si>
  <si>
    <t>% rel.</t>
  </si>
  <si>
    <t>%</t>
  </si>
  <si>
    <t>s (n-1)</t>
  </si>
  <si>
    <t>Kohlenhydrate auf 100 % normiert</t>
  </si>
  <si>
    <t>Cellobiose</t>
  </si>
  <si>
    <t>Arabinose</t>
  </si>
  <si>
    <t>4-O-Me</t>
  </si>
  <si>
    <t>Originaldaten</t>
  </si>
  <si>
    <t>Rhamnose</t>
  </si>
  <si>
    <t>Gesamtanalyse auf 100 %  normiert unter Beibehaltung des definitiv ermittelten Rückstandes</t>
  </si>
  <si>
    <t xml:space="preserve"> </t>
  </si>
  <si>
    <t>Rohdaten</t>
  </si>
  <si>
    <t>Galaktose</t>
  </si>
  <si>
    <t>Polysaccharidberechnung nach:</t>
  </si>
  <si>
    <t xml:space="preserve"> J. Janson, 1970, Paperi ja Puu, Calculation of the poysaccharide composition of wood and pulp </t>
  </si>
  <si>
    <t xml:space="preserve">mit Berücsichtigung </t>
  </si>
  <si>
    <t>Molar ratio</t>
  </si>
  <si>
    <t>Zucker</t>
  </si>
  <si>
    <t>neutrale Zucker</t>
  </si>
  <si>
    <t>der Galpa</t>
  </si>
  <si>
    <t>Man/Glu</t>
  </si>
  <si>
    <t>Erfasst, %</t>
  </si>
  <si>
    <t>P:</t>
  </si>
  <si>
    <t>T</t>
  </si>
  <si>
    <t>N</t>
  </si>
  <si>
    <t>M</t>
  </si>
  <si>
    <t>Xylan:</t>
  </si>
  <si>
    <t>Galaktoglucomannan</t>
  </si>
  <si>
    <t>Cellulose</t>
  </si>
  <si>
    <t>Versuchsreihe</t>
  </si>
  <si>
    <t>V06</t>
  </si>
  <si>
    <t>Holzart</t>
  </si>
  <si>
    <t>Erle</t>
  </si>
  <si>
    <r>
      <rPr>
        <sz val="12"/>
        <rFont val="Calibri"/>
        <family val="2"/>
      </rPr>
      <t>Ø</t>
    </r>
    <r>
      <rPr>
        <sz val="9"/>
        <rFont val="Arial"/>
        <family val="2"/>
      </rPr>
      <t xml:space="preserve"> - </t>
    </r>
    <r>
      <rPr>
        <sz val="12"/>
        <rFont val="Arial"/>
        <family val="2"/>
      </rPr>
      <t>Umax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</si>
</sst>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mmm\ yyyy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"/>
  </numFmts>
  <fonts count="4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Calibri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 style="double"/>
      <bottom style="double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>
        <color indexed="63"/>
      </top>
      <bottom style="thick"/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 style="double"/>
      <bottom style="double"/>
    </border>
    <border>
      <left style="thick"/>
      <right style="medium"/>
      <top>
        <color indexed="63"/>
      </top>
      <bottom style="thick"/>
    </border>
    <border>
      <left style="thick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68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0" fontId="3" fillId="0" borderId="0" xfId="0" applyFont="1" applyAlignment="1">
      <alignment/>
    </xf>
    <xf numFmtId="2" fontId="3" fillId="0" borderId="11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2" fontId="3" fillId="0" borderId="12" xfId="0" applyNumberFormat="1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2" fontId="3" fillId="0" borderId="14" xfId="0" applyNumberFormat="1" applyFont="1" applyFill="1" applyBorder="1" applyAlignment="1">
      <alignment horizontal="center"/>
    </xf>
    <xf numFmtId="2" fontId="3" fillId="0" borderId="15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2" fontId="3" fillId="0" borderId="16" xfId="0" applyNumberFormat="1" applyFont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2" fontId="3" fillId="0" borderId="15" xfId="0" applyNumberFormat="1" applyFont="1" applyBorder="1" applyAlignment="1">
      <alignment horizontal="center"/>
    </xf>
    <xf numFmtId="0" fontId="3" fillId="33" borderId="0" xfId="0" applyFont="1" applyFill="1" applyAlignment="1" applyProtection="1">
      <alignment/>
      <protection locked="0"/>
    </xf>
    <xf numFmtId="0" fontId="0" fillId="0" borderId="0" xfId="0" applyAlignment="1">
      <alignment horizontal="center"/>
    </xf>
    <xf numFmtId="2" fontId="3" fillId="34" borderId="0" xfId="0" applyNumberFormat="1" applyFont="1" applyFill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Fill="1" applyAlignment="1" applyProtection="1">
      <alignment horizontal="center"/>
      <protection/>
    </xf>
    <xf numFmtId="0" fontId="0" fillId="0" borderId="0" xfId="0" applyBorder="1" applyAlignment="1">
      <alignment/>
    </xf>
    <xf numFmtId="0" fontId="3" fillId="0" borderId="17" xfId="0" applyFont="1" applyBorder="1" applyAlignment="1">
      <alignment/>
    </xf>
    <xf numFmtId="0" fontId="0" fillId="0" borderId="17" xfId="0" applyBorder="1" applyAlignment="1">
      <alignment/>
    </xf>
    <xf numFmtId="2" fontId="3" fillId="0" borderId="16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3" fillId="0" borderId="16" xfId="0" applyNumberFormat="1" applyFont="1" applyFill="1" applyBorder="1" applyAlignment="1" applyProtection="1">
      <alignment horizontal="center"/>
      <protection/>
    </xf>
    <xf numFmtId="0" fontId="3" fillId="0" borderId="18" xfId="0" applyFont="1" applyBorder="1" applyAlignment="1">
      <alignment horizontal="center"/>
    </xf>
    <xf numFmtId="190" fontId="3" fillId="0" borderId="19" xfId="0" applyNumberFormat="1" applyFont="1" applyFill="1" applyBorder="1" applyAlignment="1" applyProtection="1">
      <alignment horizontal="center"/>
      <protection/>
    </xf>
    <xf numFmtId="190" fontId="3" fillId="0" borderId="20" xfId="0" applyNumberFormat="1" applyFont="1" applyFill="1" applyBorder="1" applyAlignment="1">
      <alignment horizontal="center"/>
    </xf>
    <xf numFmtId="190" fontId="3" fillId="34" borderId="19" xfId="0" applyNumberFormat="1" applyFont="1" applyFill="1" applyBorder="1" applyAlignment="1">
      <alignment horizontal="center"/>
    </xf>
    <xf numFmtId="190" fontId="3" fillId="0" borderId="21" xfId="0" applyNumberFormat="1" applyFont="1" applyFill="1" applyBorder="1" applyAlignment="1">
      <alignment horizontal="center"/>
    </xf>
    <xf numFmtId="2" fontId="3" fillId="0" borderId="19" xfId="0" applyNumberFormat="1" applyFont="1" applyFill="1" applyBorder="1" applyAlignment="1" applyProtection="1">
      <alignment horizontal="center"/>
      <protection/>
    </xf>
    <xf numFmtId="2" fontId="3" fillId="0" borderId="20" xfId="0" applyNumberFormat="1" applyFont="1" applyFill="1" applyBorder="1" applyAlignment="1">
      <alignment horizontal="center"/>
    </xf>
    <xf numFmtId="2" fontId="3" fillId="34" borderId="19" xfId="0" applyNumberFormat="1" applyFont="1" applyFill="1" applyBorder="1" applyAlignment="1">
      <alignment horizontal="center"/>
    </xf>
    <xf numFmtId="2" fontId="3" fillId="0" borderId="21" xfId="0" applyNumberFormat="1" applyFont="1" applyFill="1" applyBorder="1" applyAlignment="1">
      <alignment horizontal="center"/>
    </xf>
    <xf numFmtId="2" fontId="3" fillId="0" borderId="19" xfId="0" applyNumberFormat="1" applyFont="1" applyBorder="1" applyAlignment="1">
      <alignment horizontal="center"/>
    </xf>
    <xf numFmtId="2" fontId="3" fillId="0" borderId="20" xfId="0" applyNumberFormat="1" applyFont="1" applyBorder="1" applyAlignment="1">
      <alignment horizontal="center"/>
    </xf>
    <xf numFmtId="2" fontId="3" fillId="0" borderId="21" xfId="0" applyNumberFormat="1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2" fontId="3" fillId="33" borderId="0" xfId="0" applyNumberFormat="1" applyFont="1" applyFill="1" applyAlignment="1" applyProtection="1">
      <alignment/>
      <protection locked="0"/>
    </xf>
    <xf numFmtId="190" fontId="3" fillId="33" borderId="0" xfId="0" applyNumberFormat="1" applyFont="1" applyFill="1" applyAlignment="1" applyProtection="1">
      <alignment/>
      <protection locked="0"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2" fontId="3" fillId="0" borderId="0" xfId="0" applyNumberFormat="1" applyFont="1" applyAlignment="1">
      <alignment horizontal="left"/>
    </xf>
    <xf numFmtId="2" fontId="0" fillId="0" borderId="0" xfId="0" applyNumberFormat="1" applyAlignment="1">
      <alignment horizontal="center"/>
    </xf>
    <xf numFmtId="2" fontId="0" fillId="0" borderId="30" xfId="0" applyNumberFormat="1" applyBorder="1" applyAlignment="1">
      <alignment horizontal="center"/>
    </xf>
    <xf numFmtId="190" fontId="0" fillId="0" borderId="0" xfId="0" applyNumberFormat="1" applyAlignment="1">
      <alignment horizontal="center"/>
    </xf>
    <xf numFmtId="190" fontId="0" fillId="0" borderId="0" xfId="0" applyNumberFormat="1" applyBorder="1" applyAlignment="1">
      <alignment horizontal="center"/>
    </xf>
    <xf numFmtId="2" fontId="5" fillId="0" borderId="0" xfId="0" applyNumberFormat="1" applyFont="1" applyAlignment="1">
      <alignment horizontal="center"/>
    </xf>
    <xf numFmtId="190" fontId="5" fillId="0" borderId="0" xfId="0" applyNumberFormat="1" applyFont="1" applyAlignment="1">
      <alignment horizontal="center"/>
    </xf>
    <xf numFmtId="2" fontId="5" fillId="0" borderId="30" xfId="0" applyNumberFormat="1" applyFont="1" applyBorder="1" applyAlignment="1">
      <alignment horizontal="center"/>
    </xf>
    <xf numFmtId="190" fontId="5" fillId="0" borderId="30" xfId="0" applyNumberFormat="1" applyFont="1" applyBorder="1" applyAlignment="1">
      <alignment horizontal="center"/>
    </xf>
    <xf numFmtId="9" fontId="3" fillId="33" borderId="0" xfId="0" applyNumberFormat="1" applyFont="1" applyFill="1" applyAlignment="1" applyProtection="1">
      <alignment horizontal="left"/>
      <protection locked="0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tabSelected="1" zoomScale="75" zoomScaleNormal="75" zoomScalePageLayoutView="0" workbookViewId="0" topLeftCell="A1">
      <selection activeCell="C8" sqref="C8"/>
    </sheetView>
  </sheetViews>
  <sheetFormatPr defaultColWidth="11.421875" defaultRowHeight="12.75"/>
  <cols>
    <col min="1" max="1" width="16.140625" style="0" customWidth="1"/>
    <col min="2" max="10" width="12.7109375" style="0" customWidth="1"/>
    <col min="15" max="15" width="24.28125" style="0" bestFit="1" customWidth="1"/>
    <col min="16" max="16" width="15.00390625" style="0" bestFit="1" customWidth="1"/>
    <col min="17" max="17" width="19.140625" style="0" bestFit="1" customWidth="1"/>
  </cols>
  <sheetData>
    <row r="1" spans="1:18" s="6" customFormat="1" ht="15.75">
      <c r="A1" s="21" t="s">
        <v>22</v>
      </c>
      <c r="B1" s="23" t="s">
        <v>10</v>
      </c>
      <c r="C1" s="22" t="s">
        <v>15</v>
      </c>
      <c r="D1" s="22" t="s">
        <v>19</v>
      </c>
      <c r="E1" s="22" t="s">
        <v>5</v>
      </c>
      <c r="F1" s="22" t="s">
        <v>16</v>
      </c>
      <c r="G1" s="22" t="s">
        <v>23</v>
      </c>
      <c r="H1" s="22" t="s">
        <v>7</v>
      </c>
      <c r="I1" s="22" t="s">
        <v>8</v>
      </c>
      <c r="J1" s="22" t="s">
        <v>17</v>
      </c>
      <c r="L1" s="22"/>
      <c r="M1" s="22"/>
      <c r="N1" s="22"/>
      <c r="O1" s="56"/>
      <c r="P1" s="56"/>
      <c r="Q1" s="56"/>
      <c r="R1" s="56"/>
    </row>
    <row r="2" spans="1:18" s="6" customFormat="1" ht="15.75">
      <c r="A2" s="21"/>
      <c r="B2" s="23" t="s">
        <v>6</v>
      </c>
      <c r="C2" s="22" t="s">
        <v>6</v>
      </c>
      <c r="D2" s="22" t="s">
        <v>6</v>
      </c>
      <c r="E2" s="22" t="s">
        <v>6</v>
      </c>
      <c r="F2" s="22" t="s">
        <v>6</v>
      </c>
      <c r="G2" s="22" t="s">
        <v>6</v>
      </c>
      <c r="H2" s="22" t="s">
        <v>6</v>
      </c>
      <c r="I2" s="22" t="s">
        <v>6</v>
      </c>
      <c r="J2" s="22" t="s">
        <v>6</v>
      </c>
      <c r="L2" s="22"/>
      <c r="M2" s="22"/>
      <c r="N2" s="22"/>
      <c r="O2" s="56"/>
      <c r="P2" s="56"/>
      <c r="Q2" s="56"/>
      <c r="R2" s="56"/>
    </row>
    <row r="3" spans="1:18" s="6" customFormat="1" ht="15">
      <c r="A3" s="6" t="s">
        <v>0</v>
      </c>
      <c r="B3" s="17">
        <v>74.9</v>
      </c>
      <c r="C3" s="17">
        <v>0.03</v>
      </c>
      <c r="D3" s="17">
        <v>0.45</v>
      </c>
      <c r="E3" s="17">
        <v>0.34</v>
      </c>
      <c r="F3" s="17">
        <v>1.49</v>
      </c>
      <c r="G3" s="17">
        <v>1.11</v>
      </c>
      <c r="H3" s="17">
        <v>1.94</v>
      </c>
      <c r="I3" s="17">
        <v>5.59</v>
      </c>
      <c r="J3" s="54">
        <v>0.1</v>
      </c>
      <c r="L3" s="22"/>
      <c r="M3" s="22"/>
      <c r="N3" s="22"/>
      <c r="O3" s="56"/>
      <c r="P3" s="56"/>
      <c r="Q3" s="56"/>
      <c r="R3" s="56"/>
    </row>
    <row r="4" spans="1:18" s="6" customFormat="1" ht="15">
      <c r="A4" s="6" t="s">
        <v>1</v>
      </c>
      <c r="B4" s="17">
        <v>75.7</v>
      </c>
      <c r="C4" s="54">
        <v>0.01</v>
      </c>
      <c r="D4" s="17">
        <v>0.41</v>
      </c>
      <c r="E4" s="17">
        <v>0.35</v>
      </c>
      <c r="F4" s="54">
        <v>1.49</v>
      </c>
      <c r="G4" s="17">
        <v>1.17</v>
      </c>
      <c r="H4" s="17">
        <v>2.07</v>
      </c>
      <c r="I4" s="17">
        <v>5.77</v>
      </c>
      <c r="J4" s="17">
        <v>0.07</v>
      </c>
      <c r="L4" s="22"/>
      <c r="M4" s="22"/>
      <c r="N4" s="22"/>
      <c r="O4" s="56"/>
      <c r="P4" s="56"/>
      <c r="Q4" s="56"/>
      <c r="R4" s="56"/>
    </row>
    <row r="5" spans="1:18" s="6" customFormat="1" ht="15">
      <c r="A5" s="6" t="s">
        <v>2</v>
      </c>
      <c r="B5" s="55">
        <v>75.4</v>
      </c>
      <c r="C5" s="17">
        <v>0.02</v>
      </c>
      <c r="D5" s="17">
        <v>0.48</v>
      </c>
      <c r="E5" s="54">
        <v>0.33</v>
      </c>
      <c r="F5" s="54">
        <v>1.4</v>
      </c>
      <c r="G5" s="17">
        <v>1.15</v>
      </c>
      <c r="H5" s="54">
        <v>1.84</v>
      </c>
      <c r="I5" s="17">
        <v>5.46</v>
      </c>
      <c r="J5" s="54">
        <v>0</v>
      </c>
      <c r="L5" s="22"/>
      <c r="M5" s="22"/>
      <c r="N5" s="22"/>
      <c r="O5" s="56"/>
      <c r="P5" s="56"/>
      <c r="Q5" s="56"/>
      <c r="R5" s="56"/>
    </row>
    <row r="6" spans="1:18" s="6" customFormat="1" ht="15">
      <c r="A6" s="6" t="s">
        <v>40</v>
      </c>
      <c r="B6" s="17" t="s">
        <v>41</v>
      </c>
      <c r="L6" s="22"/>
      <c r="M6" s="22"/>
      <c r="O6" s="57" t="s">
        <v>24</v>
      </c>
      <c r="P6" s="56"/>
      <c r="Q6" s="56"/>
      <c r="R6" s="56"/>
    </row>
    <row r="7" spans="1:18" s="6" customFormat="1" ht="15">
      <c r="A7" s="6" t="s">
        <v>42</v>
      </c>
      <c r="B7" s="17" t="s">
        <v>43</v>
      </c>
      <c r="L7" s="22"/>
      <c r="M7" s="22"/>
      <c r="N7" s="22"/>
      <c r="O7" s="58" t="s">
        <v>25</v>
      </c>
      <c r="P7" s="56"/>
      <c r="Q7" s="56"/>
      <c r="R7" s="56"/>
    </row>
    <row r="8" spans="1:18" s="6" customFormat="1" ht="15.75">
      <c r="A8" s="6" t="s">
        <v>44</v>
      </c>
      <c r="B8" s="67">
        <v>6.7</v>
      </c>
      <c r="L8" s="22"/>
      <c r="M8" s="22"/>
      <c r="N8" s="22"/>
      <c r="P8" s="56"/>
      <c r="Q8" s="56"/>
      <c r="R8" s="56"/>
    </row>
    <row r="9" spans="12:18" ht="12.75">
      <c r="L9" s="18"/>
      <c r="M9" s="18"/>
      <c r="N9" s="18"/>
      <c r="O9" s="59"/>
      <c r="P9" s="59"/>
      <c r="Q9" s="59" t="s">
        <v>26</v>
      </c>
      <c r="R9" s="59" t="s">
        <v>27</v>
      </c>
    </row>
    <row r="10" spans="1:18" ht="1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18"/>
      <c r="M10" s="18"/>
      <c r="N10" s="18"/>
      <c r="O10" s="60" t="s">
        <v>28</v>
      </c>
      <c r="P10" s="60" t="s">
        <v>29</v>
      </c>
      <c r="Q10" s="60" t="s">
        <v>30</v>
      </c>
      <c r="R10" s="60" t="s">
        <v>31</v>
      </c>
    </row>
    <row r="11" spans="1:18" ht="16.5" thickBot="1">
      <c r="A11" s="20" t="s">
        <v>18</v>
      </c>
      <c r="B11" s="20"/>
      <c r="C11" s="20"/>
      <c r="D11" s="20"/>
      <c r="E11" s="20"/>
      <c r="F11" s="20"/>
      <c r="G11" s="20"/>
      <c r="H11" s="20"/>
      <c r="I11" s="20"/>
      <c r="J11" s="20"/>
      <c r="K11" s="28"/>
      <c r="L11" s="61" t="s">
        <v>32</v>
      </c>
      <c r="M11" s="18"/>
      <c r="N11" s="18"/>
      <c r="O11" s="59" t="s">
        <v>33</v>
      </c>
      <c r="P11" s="59" t="s">
        <v>34</v>
      </c>
      <c r="Q11" s="59" t="s">
        <v>35</v>
      </c>
      <c r="R11" s="59" t="s">
        <v>36</v>
      </c>
    </row>
    <row r="12" spans="1:18" ht="15.75" thickTop="1">
      <c r="A12" s="43"/>
      <c r="B12" s="31" t="s">
        <v>10</v>
      </c>
      <c r="C12" s="22" t="s">
        <v>19</v>
      </c>
      <c r="D12" s="22" t="s">
        <v>5</v>
      </c>
      <c r="E12" s="22" t="s">
        <v>16</v>
      </c>
      <c r="F12" s="22" t="s">
        <v>23</v>
      </c>
      <c r="G12" s="22" t="s">
        <v>7</v>
      </c>
      <c r="H12" s="22" t="s">
        <v>8</v>
      </c>
      <c r="I12" s="31" t="s">
        <v>17</v>
      </c>
      <c r="J12" s="10" t="s">
        <v>9</v>
      </c>
      <c r="K12" s="24"/>
      <c r="L12" s="62"/>
      <c r="M12" s="18"/>
      <c r="N12" s="18"/>
      <c r="O12" s="59">
        <f>(L17-B17)/100</f>
        <v>0.11024385333333328</v>
      </c>
      <c r="P12" s="59">
        <f>0.9*(D17+F17+H17)+0.88*(E17+G17)</f>
        <v>9.4007468</v>
      </c>
      <c r="Q12" s="59">
        <f>0.9*(D17+F17+H17)+88*(E17+G17)/(100-I17)</f>
        <v>9.4024482174699</v>
      </c>
      <c r="R12" s="59">
        <v>1.5</v>
      </c>
    </row>
    <row r="13" spans="1:18" ht="15.75" thickBot="1">
      <c r="A13" s="47"/>
      <c r="B13" s="48" t="s">
        <v>6</v>
      </c>
      <c r="C13" s="49" t="s">
        <v>6</v>
      </c>
      <c r="D13" s="49" t="s">
        <v>6</v>
      </c>
      <c r="E13" s="49" t="s">
        <v>6</v>
      </c>
      <c r="F13" s="49" t="s">
        <v>6</v>
      </c>
      <c r="G13" s="49" t="s">
        <v>6</v>
      </c>
      <c r="H13" s="49" t="s">
        <v>6</v>
      </c>
      <c r="I13" s="48" t="s">
        <v>6</v>
      </c>
      <c r="J13" s="50" t="s">
        <v>6</v>
      </c>
      <c r="L13" s="61"/>
      <c r="M13" s="18"/>
      <c r="N13" s="18"/>
      <c r="O13" s="59"/>
      <c r="P13" s="59"/>
      <c r="Q13" s="59"/>
      <c r="R13" s="59"/>
    </row>
    <row r="14" spans="1:18" ht="15">
      <c r="A14" s="44" t="s">
        <v>0</v>
      </c>
      <c r="B14" s="32">
        <f>B3</f>
        <v>74.9</v>
      </c>
      <c r="C14" s="29">
        <f aca="true" t="shared" si="0" ref="C14:G16">D3</f>
        <v>0.45</v>
      </c>
      <c r="D14" s="29">
        <f t="shared" si="0"/>
        <v>0.34</v>
      </c>
      <c r="E14" s="29">
        <f t="shared" si="0"/>
        <v>1.49</v>
      </c>
      <c r="F14" s="29">
        <f t="shared" si="0"/>
        <v>1.11</v>
      </c>
      <c r="G14" s="29">
        <f t="shared" si="0"/>
        <v>1.94</v>
      </c>
      <c r="H14" s="29">
        <f>I3+(1.0526*C3)</f>
        <v>5.6215779999999995</v>
      </c>
      <c r="I14" s="36">
        <f>J3</f>
        <v>0.1</v>
      </c>
      <c r="J14" s="30">
        <f>SUM(C14:I14)</f>
        <v>11.051578</v>
      </c>
      <c r="L14" s="61">
        <f>B14+J14</f>
        <v>85.95157800000001</v>
      </c>
      <c r="M14" s="18"/>
      <c r="N14" s="18"/>
      <c r="O14" s="63" t="s">
        <v>37</v>
      </c>
      <c r="P14" s="64">
        <f>8800*(E17+G17)*O12/Q12/(100-I17)</f>
        <v>3.5204376375682664</v>
      </c>
      <c r="Q14" s="59"/>
      <c r="R14" s="59"/>
    </row>
    <row r="15" spans="1:18" ht="15">
      <c r="A15" s="44" t="s">
        <v>1</v>
      </c>
      <c r="B15" s="32">
        <f>B4</f>
        <v>75.7</v>
      </c>
      <c r="C15" s="29">
        <f t="shared" si="0"/>
        <v>0.41</v>
      </c>
      <c r="D15" s="29">
        <f t="shared" si="0"/>
        <v>0.35</v>
      </c>
      <c r="E15" s="29">
        <f t="shared" si="0"/>
        <v>1.49</v>
      </c>
      <c r="F15" s="29">
        <f t="shared" si="0"/>
        <v>1.17</v>
      </c>
      <c r="G15" s="29">
        <f t="shared" si="0"/>
        <v>2.07</v>
      </c>
      <c r="H15" s="29">
        <f>I4+(1.0526*C4)</f>
        <v>5.780525999999999</v>
      </c>
      <c r="I15" s="36">
        <f>J4</f>
        <v>0.07</v>
      </c>
      <c r="J15" s="30">
        <f>SUM(C15:I15)</f>
        <v>11.340526</v>
      </c>
      <c r="L15" s="61">
        <f>B15+J15</f>
        <v>87.040526</v>
      </c>
      <c r="M15" s="18"/>
      <c r="N15" s="18"/>
      <c r="O15" s="63" t="s">
        <v>38</v>
      </c>
      <c r="P15" s="64">
        <f>90*(F17*R12+D17*R12+R12)*O12/Q12/R12</f>
        <v>2.620541017627664</v>
      </c>
      <c r="Q15" s="59"/>
      <c r="R15" s="59"/>
    </row>
    <row r="16" spans="1:18" ht="15.75" thickBot="1">
      <c r="A16" s="44" t="s">
        <v>2</v>
      </c>
      <c r="B16" s="32">
        <f>B5</f>
        <v>75.4</v>
      </c>
      <c r="C16" s="29">
        <f t="shared" si="0"/>
        <v>0.48</v>
      </c>
      <c r="D16" s="29">
        <f t="shared" si="0"/>
        <v>0.33</v>
      </c>
      <c r="E16" s="29">
        <f t="shared" si="0"/>
        <v>1.4</v>
      </c>
      <c r="F16" s="29">
        <f t="shared" si="0"/>
        <v>1.15</v>
      </c>
      <c r="G16" s="29">
        <f t="shared" si="0"/>
        <v>1.84</v>
      </c>
      <c r="H16" s="29">
        <f>I5+(1.0526*C5)</f>
        <v>5.481052</v>
      </c>
      <c r="I16" s="36">
        <f>J5</f>
        <v>0</v>
      </c>
      <c r="J16" s="30">
        <f>SUM(C16:I16)</f>
        <v>10.681052000000001</v>
      </c>
      <c r="L16" s="61">
        <f>B16+J16</f>
        <v>86.081052</v>
      </c>
      <c r="M16" s="18"/>
      <c r="N16" s="18"/>
      <c r="O16" s="65" t="s">
        <v>39</v>
      </c>
      <c r="P16" s="66">
        <f>90*(H17*R12-D17)*O12/Q12/R12</f>
        <v>5.699467773559704</v>
      </c>
      <c r="Q16" s="59"/>
      <c r="R16" s="59"/>
    </row>
    <row r="17" spans="1:18" ht="16.5" thickBot="1" thickTop="1">
      <c r="A17" s="51" t="s">
        <v>3</v>
      </c>
      <c r="B17" s="33">
        <f aca="true" t="shared" si="1" ref="B17:J17">AVERAGE(B14:B16)</f>
        <v>75.33333333333334</v>
      </c>
      <c r="C17" s="7">
        <f t="shared" si="1"/>
        <v>0.4466666666666666</v>
      </c>
      <c r="D17" s="7">
        <f t="shared" si="1"/>
        <v>0.34</v>
      </c>
      <c r="E17" s="7">
        <f t="shared" si="1"/>
        <v>1.46</v>
      </c>
      <c r="F17" s="7">
        <f t="shared" si="1"/>
        <v>1.1433333333333333</v>
      </c>
      <c r="G17" s="7">
        <f t="shared" si="1"/>
        <v>1.95</v>
      </c>
      <c r="H17" s="7">
        <f t="shared" si="1"/>
        <v>5.6277186666666665</v>
      </c>
      <c r="I17" s="37">
        <f t="shared" si="1"/>
        <v>0.05666666666666667</v>
      </c>
      <c r="J17" s="11">
        <f t="shared" si="1"/>
        <v>11.024385333333333</v>
      </c>
      <c r="L17" s="64">
        <f>B17+J17</f>
        <v>86.35771866666667</v>
      </c>
      <c r="M17" s="18"/>
      <c r="N17" s="18"/>
      <c r="O17" s="63" t="s">
        <v>9</v>
      </c>
      <c r="P17" s="64">
        <f>SUM(P14:P16)</f>
        <v>11.840446428755634</v>
      </c>
      <c r="Q17" s="59"/>
      <c r="R17" s="59"/>
    </row>
    <row r="18" spans="1:10" ht="15.75" thickTop="1">
      <c r="A18" s="52" t="s">
        <v>13</v>
      </c>
      <c r="B18" s="34">
        <f>IF(B14="","",STDEV(B14:B16))</f>
        <v>0.4041451884311477</v>
      </c>
      <c r="C18" s="19">
        <f aca="true" t="shared" si="2" ref="C18:J18">IF(C14="","",STDEV(C14:C16))</f>
        <v>0.0351188458428429</v>
      </c>
      <c r="D18" s="19">
        <f t="shared" si="2"/>
        <v>0.009999999999999981</v>
      </c>
      <c r="E18" s="19">
        <f t="shared" si="2"/>
        <v>0.0519615242270656</v>
      </c>
      <c r="F18" s="19">
        <f t="shared" si="2"/>
        <v>0.03055050463303884</v>
      </c>
      <c r="G18" s="19">
        <f t="shared" si="2"/>
        <v>0.11532562594670835</v>
      </c>
      <c r="H18" s="19">
        <f t="shared" si="2"/>
        <v>0.14983140528380104</v>
      </c>
      <c r="I18" s="38">
        <f t="shared" si="2"/>
        <v>0.05131601439446885</v>
      </c>
      <c r="J18" s="27">
        <f t="shared" si="2"/>
        <v>0.330576874583489</v>
      </c>
    </row>
    <row r="19" spans="1:12" ht="15.75" thickBot="1">
      <c r="A19" s="53" t="s">
        <v>4</v>
      </c>
      <c r="B19" s="35">
        <f aca="true" t="shared" si="3" ref="B19:J19">B18*100/B17</f>
        <v>0.5364759138466562</v>
      </c>
      <c r="C19" s="9">
        <f t="shared" si="3"/>
        <v>7.8624281737708</v>
      </c>
      <c r="D19" s="9">
        <f t="shared" si="3"/>
        <v>2.9411764705882297</v>
      </c>
      <c r="E19" s="9">
        <f t="shared" si="3"/>
        <v>3.5590085087031236</v>
      </c>
      <c r="F19" s="9">
        <f t="shared" si="3"/>
        <v>2.6720557988080618</v>
      </c>
      <c r="G19" s="9">
        <f t="shared" si="3"/>
        <v>5.914134663933762</v>
      </c>
      <c r="H19" s="9">
        <f t="shared" si="3"/>
        <v>2.6623826484302056</v>
      </c>
      <c r="I19" s="39">
        <f t="shared" si="3"/>
        <v>90.55767246082738</v>
      </c>
      <c r="J19" s="12">
        <f t="shared" si="3"/>
        <v>2.9985968794464823</v>
      </c>
      <c r="L19" s="8"/>
    </row>
    <row r="20" spans="1:11" ht="15.75" thickTop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</row>
    <row r="21" spans="1:11" ht="1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</row>
    <row r="22" spans="1:11" ht="16.5" thickBot="1">
      <c r="A22" s="20" t="s">
        <v>14</v>
      </c>
      <c r="B22" s="20"/>
      <c r="C22" s="20"/>
      <c r="D22" s="20"/>
      <c r="E22" s="20"/>
      <c r="F22" s="20"/>
      <c r="G22" s="20"/>
      <c r="H22" s="20"/>
      <c r="I22" s="20"/>
      <c r="J22" s="28"/>
      <c r="K22" s="13"/>
    </row>
    <row r="23" spans="1:10" ht="15.75" thickTop="1">
      <c r="A23" s="43"/>
      <c r="B23" s="1" t="s">
        <v>19</v>
      </c>
      <c r="C23" s="1" t="s">
        <v>5</v>
      </c>
      <c r="D23" s="1" t="s">
        <v>16</v>
      </c>
      <c r="E23" s="1" t="s">
        <v>23</v>
      </c>
      <c r="F23" s="1" t="s">
        <v>7</v>
      </c>
      <c r="G23" s="1" t="s">
        <v>8</v>
      </c>
      <c r="H23" s="31" t="s">
        <v>17</v>
      </c>
      <c r="I23" s="10" t="s">
        <v>9</v>
      </c>
      <c r="J23" s="25"/>
    </row>
    <row r="24" spans="1:12" ht="15.75" thickBot="1">
      <c r="A24" s="47"/>
      <c r="B24" s="49" t="s">
        <v>11</v>
      </c>
      <c r="C24" s="49" t="s">
        <v>11</v>
      </c>
      <c r="D24" s="49" t="s">
        <v>11</v>
      </c>
      <c r="E24" s="49" t="s">
        <v>11</v>
      </c>
      <c r="F24" s="49" t="s">
        <v>11</v>
      </c>
      <c r="G24" s="49" t="s">
        <v>11</v>
      </c>
      <c r="H24" s="48" t="s">
        <v>11</v>
      </c>
      <c r="I24" s="50" t="s">
        <v>11</v>
      </c>
      <c r="J24" s="6"/>
      <c r="L24" t="s">
        <v>21</v>
      </c>
    </row>
    <row r="25" spans="1:10" ht="15">
      <c r="A25" s="44" t="s">
        <v>0</v>
      </c>
      <c r="B25" s="4">
        <f aca="true" t="shared" si="4" ref="B25:I25">C14*100/$J14</f>
        <v>4.071816712509291</v>
      </c>
      <c r="C25" s="4">
        <f t="shared" si="4"/>
        <v>3.076483738340353</v>
      </c>
      <c r="D25" s="4">
        <f t="shared" si="4"/>
        <v>13.48223755919743</v>
      </c>
      <c r="E25" s="4">
        <f t="shared" si="4"/>
        <v>10.043814557522918</v>
      </c>
      <c r="F25" s="4">
        <f t="shared" si="4"/>
        <v>17.554054271706722</v>
      </c>
      <c r="G25" s="4">
        <f t="shared" si="4"/>
        <v>50.866745002387894</v>
      </c>
      <c r="H25" s="40">
        <f t="shared" si="4"/>
        <v>0.904848158335398</v>
      </c>
      <c r="I25" s="14">
        <f t="shared" si="4"/>
        <v>100</v>
      </c>
      <c r="J25" s="6"/>
    </row>
    <row r="26" spans="1:10" ht="15">
      <c r="A26" s="44" t="s">
        <v>1</v>
      </c>
      <c r="B26" s="4">
        <f>C15*100/$J15</f>
        <v>3.6153525859382536</v>
      </c>
      <c r="C26" s="4">
        <f>D15*100/$J15</f>
        <v>3.0862765977521676</v>
      </c>
      <c r="D26" s="4">
        <f>E15*100/$J15</f>
        <v>13.1387203732878</v>
      </c>
      <c r="E26" s="4">
        <f>F15*100/$J15</f>
        <v>10.316981769628674</v>
      </c>
      <c r="F26" s="4">
        <f aca="true" t="shared" si="5" ref="F26:I28">G15*100/$J15</f>
        <v>18.25312159241996</v>
      </c>
      <c r="G26" s="4">
        <f t="shared" si="5"/>
        <v>50.972291761422696</v>
      </c>
      <c r="H26" s="40">
        <f t="shared" si="5"/>
        <v>0.6172553195504336</v>
      </c>
      <c r="I26" s="14">
        <f t="shared" si="5"/>
        <v>100</v>
      </c>
      <c r="J26" s="6"/>
    </row>
    <row r="27" spans="1:10" ht="15.75" thickBot="1">
      <c r="A27" s="44" t="s">
        <v>2</v>
      </c>
      <c r="B27" s="4">
        <f aca="true" t="shared" si="6" ref="B27:E28">C16*100/$J16</f>
        <v>4.4939393610292315</v>
      </c>
      <c r="C27" s="4">
        <f t="shared" si="6"/>
        <v>3.0895833107075967</v>
      </c>
      <c r="D27" s="4">
        <f t="shared" si="6"/>
        <v>13.107323136335259</v>
      </c>
      <c r="E27" s="4">
        <f t="shared" si="6"/>
        <v>10.766729719132533</v>
      </c>
      <c r="F27" s="4">
        <f t="shared" si="5"/>
        <v>17.226767550612053</v>
      </c>
      <c r="G27" s="4">
        <f t="shared" si="5"/>
        <v>51.315656922183315</v>
      </c>
      <c r="H27" s="40">
        <f t="shared" si="5"/>
        <v>0</v>
      </c>
      <c r="I27" s="14">
        <f t="shared" si="5"/>
        <v>100.00000000000001</v>
      </c>
      <c r="J27" s="6"/>
    </row>
    <row r="28" spans="1:10" ht="16.5" thickBot="1" thickTop="1">
      <c r="A28" s="45" t="s">
        <v>3</v>
      </c>
      <c r="B28" s="3">
        <f t="shared" si="6"/>
        <v>4.05162422358483</v>
      </c>
      <c r="C28" s="3">
        <f t="shared" si="6"/>
        <v>3.0840721701914386</v>
      </c>
      <c r="D28" s="3">
        <f t="shared" si="6"/>
        <v>13.243368730822061</v>
      </c>
      <c r="E28" s="3">
        <f t="shared" si="6"/>
        <v>10.370948572310425</v>
      </c>
      <c r="F28" s="3">
        <f t="shared" si="5"/>
        <v>17.688060976097958</v>
      </c>
      <c r="G28" s="3">
        <f t="shared" si="5"/>
        <v>51.04791329862805</v>
      </c>
      <c r="H28" s="41">
        <f t="shared" si="5"/>
        <v>0.5140120283652398</v>
      </c>
      <c r="I28" s="15">
        <f t="shared" si="5"/>
        <v>100</v>
      </c>
      <c r="J28" s="6"/>
    </row>
    <row r="29" spans="1:10" ht="15.75" hidden="1" thickTop="1">
      <c r="A29" s="44" t="s">
        <v>13</v>
      </c>
      <c r="B29" s="4">
        <f aca="true" t="shared" si="7" ref="B29:I29">STDEV(B25:B27)</f>
        <v>0.4394052325975194</v>
      </c>
      <c r="C29" s="4">
        <f t="shared" si="7"/>
        <v>0.006812161211561602</v>
      </c>
      <c r="D29" s="4">
        <f t="shared" si="7"/>
        <v>0.20798664539408643</v>
      </c>
      <c r="E29" s="4">
        <f t="shared" si="7"/>
        <v>0.36503421637282507</v>
      </c>
      <c r="F29" s="4">
        <f t="shared" si="7"/>
        <v>0.5242795589870305</v>
      </c>
      <c r="G29" s="4">
        <f t="shared" si="7"/>
        <v>0.23472028164807185</v>
      </c>
      <c r="H29" s="40">
        <f t="shared" si="7"/>
        <v>0.46232455412416795</v>
      </c>
      <c r="I29" s="14">
        <f t="shared" si="7"/>
        <v>1.0048591735576161E-14</v>
      </c>
      <c r="J29" s="6"/>
    </row>
    <row r="30" spans="1:10" ht="16.5" thickBot="1" thickTop="1">
      <c r="A30" s="46" t="s">
        <v>4</v>
      </c>
      <c r="B30" s="5">
        <f aca="true" t="shared" si="8" ref="B30:I30">B29*100/B28</f>
        <v>10.845162540980633</v>
      </c>
      <c r="C30" s="5">
        <f t="shared" si="8"/>
        <v>0.22088202985012342</v>
      </c>
      <c r="D30" s="5">
        <f t="shared" si="8"/>
        <v>1.5704965226107996</v>
      </c>
      <c r="E30" s="5">
        <f t="shared" si="8"/>
        <v>3.519776554937667</v>
      </c>
      <c r="F30" s="5">
        <f t="shared" si="8"/>
        <v>2.964030708032352</v>
      </c>
      <c r="G30" s="5">
        <f t="shared" si="8"/>
        <v>0.45980387146281276</v>
      </c>
      <c r="H30" s="42">
        <f t="shared" si="8"/>
        <v>89.94430647752381</v>
      </c>
      <c r="I30" s="16">
        <f t="shared" si="8"/>
        <v>1.0048591735576161E-14</v>
      </c>
      <c r="J30" s="6"/>
    </row>
    <row r="31" spans="1:11" ht="15.75" thickTop="1">
      <c r="A31" s="2"/>
      <c r="B31" s="2"/>
      <c r="C31" s="2"/>
      <c r="D31" s="2"/>
      <c r="E31" s="2"/>
      <c r="F31" s="2"/>
      <c r="G31" s="4"/>
      <c r="H31" s="4"/>
      <c r="I31" s="4"/>
      <c r="J31" s="4"/>
      <c r="K31" s="6"/>
    </row>
    <row r="32" spans="1:11" ht="15">
      <c r="A32" s="2"/>
      <c r="B32" s="2"/>
      <c r="C32" s="2"/>
      <c r="D32" s="2"/>
      <c r="E32" s="2"/>
      <c r="F32" s="2"/>
      <c r="G32" s="4"/>
      <c r="H32" s="4"/>
      <c r="I32" s="4"/>
      <c r="J32" s="4"/>
      <c r="K32" s="6"/>
    </row>
    <row r="33" spans="1:11" ht="16.5" thickBot="1">
      <c r="A33" s="20" t="s">
        <v>20</v>
      </c>
      <c r="B33" s="20"/>
      <c r="C33" s="20"/>
      <c r="D33" s="20"/>
      <c r="E33" s="20"/>
      <c r="F33" s="20"/>
      <c r="G33" s="20"/>
      <c r="H33" s="20"/>
      <c r="I33" s="20"/>
      <c r="J33" s="20"/>
      <c r="K33" s="28"/>
    </row>
    <row r="34" spans="1:12" ht="15.75" thickTop="1">
      <c r="A34" s="43"/>
      <c r="B34" s="31" t="s">
        <v>10</v>
      </c>
      <c r="C34" s="1" t="s">
        <v>19</v>
      </c>
      <c r="D34" s="1" t="s">
        <v>5</v>
      </c>
      <c r="E34" s="1" t="s">
        <v>16</v>
      </c>
      <c r="F34" s="1" t="s">
        <v>23</v>
      </c>
      <c r="G34" s="1" t="s">
        <v>7</v>
      </c>
      <c r="H34" s="1" t="s">
        <v>8</v>
      </c>
      <c r="I34" s="31" t="s">
        <v>17</v>
      </c>
      <c r="J34" s="10" t="s">
        <v>9</v>
      </c>
      <c r="K34" s="26"/>
      <c r="L34" s="24"/>
    </row>
    <row r="35" spans="1:10" ht="15.75" thickBot="1">
      <c r="A35" s="47"/>
      <c r="B35" s="48" t="s">
        <v>12</v>
      </c>
      <c r="C35" s="49" t="s">
        <v>12</v>
      </c>
      <c r="D35" s="49" t="s">
        <v>12</v>
      </c>
      <c r="E35" s="49" t="s">
        <v>12</v>
      </c>
      <c r="F35" s="49" t="s">
        <v>12</v>
      </c>
      <c r="G35" s="49" t="s">
        <v>12</v>
      </c>
      <c r="H35" s="49" t="s">
        <v>12</v>
      </c>
      <c r="I35" s="48" t="s">
        <v>12</v>
      </c>
      <c r="J35" s="50" t="s">
        <v>12</v>
      </c>
    </row>
    <row r="36" spans="1:10" ht="15">
      <c r="A36" s="44" t="s">
        <v>0</v>
      </c>
      <c r="B36" s="40">
        <f aca="true" t="shared" si="9" ref="B36:B41">B14</f>
        <v>74.9</v>
      </c>
      <c r="C36" s="4">
        <f aca="true" t="shared" si="10" ref="C36:I36">C14/($J$14/(100-$B$14))</f>
        <v>1.0220259948398318</v>
      </c>
      <c r="D36" s="4">
        <f t="shared" si="10"/>
        <v>0.7721974183234285</v>
      </c>
      <c r="E36" s="4">
        <f t="shared" si="10"/>
        <v>3.384041627358554</v>
      </c>
      <c r="F36" s="4">
        <f t="shared" si="10"/>
        <v>2.520997453938252</v>
      </c>
      <c r="G36" s="4">
        <f t="shared" si="10"/>
        <v>4.406067622198385</v>
      </c>
      <c r="H36" s="4">
        <f t="shared" si="10"/>
        <v>12.767552995599358</v>
      </c>
      <c r="I36" s="40">
        <f t="shared" si="10"/>
        <v>0.22711688774218486</v>
      </c>
      <c r="J36" s="14">
        <f>SUM(B36:I36)</f>
        <v>100</v>
      </c>
    </row>
    <row r="37" spans="1:10" ht="15">
      <c r="A37" s="44" t="s">
        <v>1</v>
      </c>
      <c r="B37" s="40">
        <f t="shared" si="9"/>
        <v>75.7</v>
      </c>
      <c r="C37" s="4">
        <f>C15/($J$15/(100-$B$15))</f>
        <v>0.8785306783829954</v>
      </c>
      <c r="D37" s="4">
        <f aca="true" t="shared" si="11" ref="D37:I37">D15/($J$15/(100-$B$15))</f>
        <v>0.7499652132537765</v>
      </c>
      <c r="E37" s="4">
        <f t="shared" si="11"/>
        <v>3.1927090507089346</v>
      </c>
      <c r="F37" s="4">
        <f t="shared" si="11"/>
        <v>2.5070265700197676</v>
      </c>
      <c r="G37" s="4">
        <f t="shared" si="11"/>
        <v>4.43550854695805</v>
      </c>
      <c r="H37" s="4">
        <f t="shared" si="11"/>
        <v>12.386266898025713</v>
      </c>
      <c r="I37" s="40">
        <f t="shared" si="11"/>
        <v>0.14999304265075533</v>
      </c>
      <c r="J37" s="14">
        <f>SUM(B37:I37)</f>
        <v>99.99999999999999</v>
      </c>
    </row>
    <row r="38" spans="1:10" ht="15.75" thickBot="1">
      <c r="A38" s="44" t="s">
        <v>2</v>
      </c>
      <c r="B38" s="40">
        <f t="shared" si="9"/>
        <v>75.4</v>
      </c>
      <c r="C38" s="4">
        <f>C16/($J$16/(100-$B$16))</f>
        <v>1.1055090828131906</v>
      </c>
      <c r="D38" s="4">
        <f aca="true" t="shared" si="12" ref="D38:I38">D16/($J$16/(100-$B$16))</f>
        <v>0.7600374944340687</v>
      </c>
      <c r="E38" s="4">
        <f t="shared" si="12"/>
        <v>3.2244014915384724</v>
      </c>
      <c r="F38" s="4">
        <f t="shared" si="12"/>
        <v>2.6486155109066023</v>
      </c>
      <c r="G38" s="4">
        <f t="shared" si="12"/>
        <v>4.237784817450565</v>
      </c>
      <c r="H38" s="4">
        <f t="shared" si="12"/>
        <v>12.623651602857093</v>
      </c>
      <c r="I38" s="40">
        <f t="shared" si="12"/>
        <v>0</v>
      </c>
      <c r="J38" s="14">
        <f>SUM(B38:I38)</f>
        <v>100</v>
      </c>
    </row>
    <row r="39" spans="1:10" ht="16.5" thickBot="1" thickTop="1">
      <c r="A39" s="45" t="s">
        <v>3</v>
      </c>
      <c r="B39" s="41">
        <f t="shared" si="9"/>
        <v>75.33333333333334</v>
      </c>
      <c r="C39" s="3">
        <f>AVERAGE(C36:C38)</f>
        <v>1.0020219186786725</v>
      </c>
      <c r="D39" s="3">
        <f aca="true" t="shared" si="13" ref="D39:I39">AVERAGE(D36:D38)</f>
        <v>0.7607333753370913</v>
      </c>
      <c r="E39" s="3">
        <f t="shared" si="13"/>
        <v>3.267050723201987</v>
      </c>
      <c r="F39" s="3">
        <f t="shared" si="13"/>
        <v>2.5588798449548738</v>
      </c>
      <c r="G39" s="3">
        <f t="shared" si="13"/>
        <v>4.359786995535667</v>
      </c>
      <c r="H39" s="3">
        <f t="shared" si="13"/>
        <v>12.592490498827388</v>
      </c>
      <c r="I39" s="41">
        <f t="shared" si="13"/>
        <v>0.12570331013098004</v>
      </c>
      <c r="J39" s="15">
        <f>AVERAGE(J36:J38)</f>
        <v>100</v>
      </c>
    </row>
    <row r="40" spans="1:10" ht="15.75" hidden="1" thickTop="1">
      <c r="A40" s="44" t="s">
        <v>13</v>
      </c>
      <c r="B40" s="40">
        <f t="shared" si="9"/>
        <v>0.4041451884311477</v>
      </c>
      <c r="C40" s="4">
        <f aca="true" t="shared" si="14" ref="C40:J40">STDEV(C36:C38)</f>
        <v>0.11480383842326525</v>
      </c>
      <c r="D40" s="4">
        <f t="shared" si="14"/>
        <v>0.011132426655413372</v>
      </c>
      <c r="E40" s="4">
        <f t="shared" si="14"/>
        <v>0.10254880029994692</v>
      </c>
      <c r="F40" s="4">
        <f t="shared" si="14"/>
        <v>0.07802668586589455</v>
      </c>
      <c r="G40" s="4">
        <f t="shared" si="14"/>
        <v>0.10667750749716706</v>
      </c>
      <c r="H40" s="4">
        <f t="shared" si="14"/>
        <v>0.19254358689393453</v>
      </c>
      <c r="I40" s="40">
        <f t="shared" si="14"/>
        <v>0.11549031779259994</v>
      </c>
      <c r="J40" s="14">
        <f t="shared" si="14"/>
        <v>1.0048591735576161E-14</v>
      </c>
    </row>
    <row r="41" spans="1:10" ht="16.5" thickBot="1" thickTop="1">
      <c r="A41" s="46" t="s">
        <v>4</v>
      </c>
      <c r="B41" s="42">
        <f t="shared" si="9"/>
        <v>0.5364759138466562</v>
      </c>
      <c r="C41" s="5">
        <f aca="true" t="shared" si="15" ref="C41:J41">C40*100/C39</f>
        <v>11.457218278683227</v>
      </c>
      <c r="D41" s="5">
        <f t="shared" si="15"/>
        <v>1.4633808659282816</v>
      </c>
      <c r="E41" s="5">
        <f t="shared" si="15"/>
        <v>3.1388799559083798</v>
      </c>
      <c r="F41" s="5">
        <f t="shared" si="15"/>
        <v>3.0492516489093124</v>
      </c>
      <c r="G41" s="5">
        <f t="shared" si="15"/>
        <v>2.446851362380838</v>
      </c>
      <c r="H41" s="5">
        <f t="shared" si="15"/>
        <v>1.5290349983735478</v>
      </c>
      <c r="I41" s="42">
        <f t="shared" si="15"/>
        <v>91.87531949020405</v>
      </c>
      <c r="J41" s="16">
        <f t="shared" si="15"/>
        <v>1.0048591735576161E-14</v>
      </c>
    </row>
    <row r="42" ht="13.5" thickTop="1"/>
  </sheetData>
  <sheetProtection formatCells="0"/>
  <printOptions/>
  <pageMargins left="0.7874015748031497" right="0.7874015748031497" top="0.984251968503937" bottom="0.7874015748031497" header="0.5118110236220472" footer="0.5118110236220472"/>
  <pageSetup fitToHeight="1" fitToWidth="1"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Riegert</dc:creator>
  <cp:keywords/>
  <dc:description/>
  <cp:lastModifiedBy>mufas</cp:lastModifiedBy>
  <cp:lastPrinted>2010-12-13T07:21:56Z</cp:lastPrinted>
  <dcterms:created xsi:type="dcterms:W3CDTF">2001-01-18T12:55:07Z</dcterms:created>
  <dcterms:modified xsi:type="dcterms:W3CDTF">2012-02-27T11:06:21Z</dcterms:modified>
  <cp:category/>
  <cp:version/>
  <cp:contentType/>
  <cp:contentStatus/>
</cp:coreProperties>
</file>