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<sst xmlns="http://schemas.openxmlformats.org/spreadsheetml/2006/main" count="118" uniqueCount="45">
  <si>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</si>
  <si>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</si>
  <si>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</si>
  <si>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</si>
  <si>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</si>
  <si>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</si>
  <si>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</si>
  <si>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</si>
  <si>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</si>
  <si>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</si>
  <si>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</si>
  <si>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</si>
  <si>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</si>
  <si>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</si>
  <si>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</si>
  <si>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</si>
  <si>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</si>
  <si>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</si>
  <si>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</si>
  <si>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</si>
  <si>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</si>
  <si>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</si>
  <si>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</si>
  <si>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</si>
  <si>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</si>
  <si>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</si>
  <si>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</si>
  <si>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</si>
  <si>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</si>
  <si>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</si>
  <si>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</si>
  <si>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</si>
  <si>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</si>
  <si>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</si>
  <si>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</si>
  <si>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</si>
  <si>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</si>
  <si>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</si>
  <si>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</si>
  <si>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</si>
  <si>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</si>
  <si>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V08</t>
  </si>
  <si>
    <t>Holzart</t>
  </si>
  <si>
    <t>Kiefer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</si>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</sst>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17">
        <v>31.7</v>
      </c>
      <c r="C3" s="17">
        <v>0.31</v>
      </c>
      <c r="D3" s="17">
        <v>0.12</v>
      </c>
      <c r="E3" s="17">
        <v>11.86</v>
      </c>
      <c r="F3" s="17">
        <v>1.58</v>
      </c>
      <c r="G3" s="17">
        <v>1.51</v>
      </c>
      <c r="H3" s="17">
        <v>5.79</v>
      </c>
      <c r="I3" s="17">
        <v>42.97</v>
      </c>
      <c r="J3" s="54">
        <v>0.58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31.7</v>
      </c>
      <c r="C4" s="54">
        <v>0.15</v>
      </c>
      <c r="D4" s="17">
        <v>0.12</v>
      </c>
      <c r="E4" s="17">
        <v>11.85</v>
      </c>
      <c r="F4" s="54">
        <v>1.58</v>
      </c>
      <c r="G4" s="17">
        <v>1.44</v>
      </c>
      <c r="H4" s="17">
        <v>5.75</v>
      </c>
      <c r="I4" s="17">
        <v>42.99</v>
      </c>
      <c r="J4" s="54">
        <v>0.65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31.8</v>
      </c>
      <c r="C5" s="17">
        <v>0.27</v>
      </c>
      <c r="D5" s="17">
        <v>0.13</v>
      </c>
      <c r="E5" s="54">
        <v>11.81</v>
      </c>
      <c r="F5" s="54">
        <v>1.6</v>
      </c>
      <c r="G5" s="17">
        <v>1.5</v>
      </c>
      <c r="H5" s="54">
        <v>5.66</v>
      </c>
      <c r="I5" s="17">
        <v>42.95</v>
      </c>
      <c r="J5" s="54">
        <v>0.61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3.27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0.6460613266666668</v>
      </c>
      <c r="P12" s="59">
        <f>0.9*(D17+F17+H17)+0.88*(E17+G17)</f>
        <v>57.33611940000001</v>
      </c>
      <c r="Q12" s="59">
        <f>0.9*(D17+F17+H17)+88*(E17+G17)/(100-I17)</f>
        <v>57.375871694070305</v>
      </c>
      <c r="R12" s="59">
        <v>3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31.7</v>
      </c>
      <c r="C14" s="29">
        <f aca="true" t="shared" si="0" ref="C14:G16">D3</f>
        <v>0.12</v>
      </c>
      <c r="D14" s="29">
        <f t="shared" si="0"/>
        <v>11.86</v>
      </c>
      <c r="E14" s="29">
        <f t="shared" si="0"/>
        <v>1.58</v>
      </c>
      <c r="F14" s="29">
        <f t="shared" si="0"/>
        <v>1.51</v>
      </c>
      <c r="G14" s="29">
        <f t="shared" si="0"/>
        <v>5.79</v>
      </c>
      <c r="H14" s="29">
        <f>I3+(1.0526*C3)</f>
        <v>43.296306</v>
      </c>
      <c r="I14" s="36">
        <f>J3</f>
        <v>0.58</v>
      </c>
      <c r="J14" s="30">
        <f>SUM(C14:I14)</f>
        <v>64.736306</v>
      </c>
      <c r="L14" s="61">
        <f>B14+J14</f>
        <v>96.436306</v>
      </c>
      <c r="M14" s="18"/>
      <c r="N14" s="18"/>
      <c r="O14" s="63" t="s">
        <v>37</v>
      </c>
      <c r="P14" s="64">
        <f>8800*(E17+G17)*O12/Q12/(100-I17)</f>
        <v>7.298104478530924</v>
      </c>
      <c r="Q14" s="59"/>
      <c r="R14" s="59"/>
    </row>
    <row r="15" spans="1:18" ht="15">
      <c r="A15" s="44" t="s">
        <v>1</v>
      </c>
      <c r="B15" s="32">
        <f>B4</f>
        <v>31.7</v>
      </c>
      <c r="C15" s="29">
        <f t="shared" si="0"/>
        <v>0.12</v>
      </c>
      <c r="D15" s="29">
        <f t="shared" si="0"/>
        <v>11.85</v>
      </c>
      <c r="E15" s="29">
        <f t="shared" si="0"/>
        <v>1.58</v>
      </c>
      <c r="F15" s="29">
        <f t="shared" si="0"/>
        <v>1.44</v>
      </c>
      <c r="G15" s="29">
        <f t="shared" si="0"/>
        <v>5.75</v>
      </c>
      <c r="H15" s="29">
        <f>I4+(1.0526*C4)</f>
        <v>43.147890000000004</v>
      </c>
      <c r="I15" s="36">
        <f>J4</f>
        <v>0.65</v>
      </c>
      <c r="J15" s="30">
        <f>SUM(C15:I15)</f>
        <v>64.53789</v>
      </c>
      <c r="L15" s="61">
        <f>B15+J15</f>
        <v>96.23789000000001</v>
      </c>
      <c r="M15" s="18"/>
      <c r="N15" s="18"/>
      <c r="O15" s="63" t="s">
        <v>38</v>
      </c>
      <c r="P15" s="64">
        <f>90*(F17*R12+D17*R12+R12)*O12/Q12/R12</f>
        <v>14.515468464631148</v>
      </c>
      <c r="Q15" s="59"/>
      <c r="R15" s="59"/>
    </row>
    <row r="16" spans="1:18" ht="15.75" thickBot="1">
      <c r="A16" s="44" t="s">
        <v>2</v>
      </c>
      <c r="B16" s="32">
        <f>B5</f>
        <v>31.8</v>
      </c>
      <c r="C16" s="29">
        <f t="shared" si="0"/>
        <v>0.13</v>
      </c>
      <c r="D16" s="29">
        <f t="shared" si="0"/>
        <v>11.81</v>
      </c>
      <c r="E16" s="29">
        <f t="shared" si="0"/>
        <v>1.6</v>
      </c>
      <c r="F16" s="29">
        <f t="shared" si="0"/>
        <v>1.5</v>
      </c>
      <c r="G16" s="29">
        <f t="shared" si="0"/>
        <v>5.66</v>
      </c>
      <c r="H16" s="29">
        <f>I5+(1.0526*C5)</f>
        <v>43.234202</v>
      </c>
      <c r="I16" s="36">
        <f>J5</f>
        <v>0.61</v>
      </c>
      <c r="J16" s="30">
        <f>SUM(C16:I16)</f>
        <v>64.54420200000001</v>
      </c>
      <c r="L16" s="61">
        <f>B16+J16</f>
        <v>96.34420200000001</v>
      </c>
      <c r="M16" s="18"/>
      <c r="N16" s="18"/>
      <c r="O16" s="65" t="s">
        <v>39</v>
      </c>
      <c r="P16" s="66">
        <f>90*(H17*R12-D17)*O12/Q12/R12</f>
        <v>39.80636607148368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31.733333333333334</v>
      </c>
      <c r="C17" s="7">
        <f t="shared" si="1"/>
        <v>0.12333333333333334</v>
      </c>
      <c r="D17" s="7">
        <f t="shared" si="1"/>
        <v>11.840000000000002</v>
      </c>
      <c r="E17" s="7">
        <f t="shared" si="1"/>
        <v>1.5866666666666667</v>
      </c>
      <c r="F17" s="7">
        <f t="shared" si="1"/>
        <v>1.4833333333333334</v>
      </c>
      <c r="G17" s="7">
        <f t="shared" si="1"/>
        <v>5.733333333333333</v>
      </c>
      <c r="H17" s="7">
        <f t="shared" si="1"/>
        <v>43.22613266666667</v>
      </c>
      <c r="I17" s="37">
        <f t="shared" si="1"/>
        <v>0.6133333333333333</v>
      </c>
      <c r="J17" s="11">
        <f t="shared" si="1"/>
        <v>64.60613266666668</v>
      </c>
      <c r="L17" s="64">
        <f>B17+J17</f>
        <v>96.33946600000002</v>
      </c>
      <c r="M17" s="18"/>
      <c r="N17" s="18"/>
      <c r="O17" s="63" t="s">
        <v>9</v>
      </c>
      <c r="P17" s="64">
        <f>SUM(P14:P16)</f>
        <v>61.61993901464575</v>
      </c>
      <c r="Q17" s="59"/>
      <c r="R17" s="59"/>
    </row>
    <row r="18" spans="1:10" ht="15.75" thickTop="1">
      <c r="A18" s="52" t="s">
        <v>13</v>
      </c>
      <c r="B18" s="34">
        <f>IF(B14="","",STDEV(B14:B16))</f>
        <v>0.0577350269189634</v>
      </c>
      <c r="C18" s="19">
        <f aca="true" t="shared" si="2" ref="C18:J18">IF(C14="","",STDEV(C14:C16))</f>
        <v>0.005773502691896262</v>
      </c>
      <c r="D18" s="19">
        <f t="shared" si="2"/>
        <v>0.026457513110645342</v>
      </c>
      <c r="E18" s="19">
        <f t="shared" si="2"/>
        <v>0.011547005383792525</v>
      </c>
      <c r="F18" s="19">
        <f t="shared" si="2"/>
        <v>0.037859388972001855</v>
      </c>
      <c r="G18" s="19">
        <f t="shared" si="2"/>
        <v>0.06658328118479387</v>
      </c>
      <c r="H18" s="19">
        <f t="shared" si="2"/>
        <v>0.0745363191292215</v>
      </c>
      <c r="I18" s="38">
        <f t="shared" si="2"/>
        <v>0.03511884584284369</v>
      </c>
      <c r="J18" s="27">
        <f t="shared" si="2"/>
        <v>0.11277758141285046</v>
      </c>
    </row>
    <row r="19" spans="1:12" ht="15.75" thickBot="1">
      <c r="A19" s="53" t="s">
        <v>4</v>
      </c>
      <c r="B19" s="35">
        <f aca="true" t="shared" si="3" ref="B19:J19">B18*100/B17</f>
        <v>0.1819381100387502</v>
      </c>
      <c r="C19" s="9">
        <f t="shared" si="3"/>
        <v>4.681218398834806</v>
      </c>
      <c r="D19" s="9">
        <f t="shared" si="3"/>
        <v>0.2234587255966667</v>
      </c>
      <c r="E19" s="9">
        <f t="shared" si="3"/>
        <v>0.727752440154991</v>
      </c>
      <c r="F19" s="9">
        <f t="shared" si="3"/>
        <v>2.5523183576630464</v>
      </c>
      <c r="G19" s="9">
        <f t="shared" si="3"/>
        <v>1.161336299734777</v>
      </c>
      <c r="H19" s="9">
        <f t="shared" si="3"/>
        <v>0.1724334668197123</v>
      </c>
      <c r="I19" s="39">
        <f t="shared" si="3"/>
        <v>5.725898778724516</v>
      </c>
      <c r="J19" s="12">
        <f t="shared" si="3"/>
        <v>0.17456172774606843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0.18536738874164368</v>
      </c>
      <c r="C25" s="4">
        <f t="shared" si="4"/>
        <v>18.32047692063245</v>
      </c>
      <c r="D25" s="4">
        <f t="shared" si="4"/>
        <v>2.440670618431642</v>
      </c>
      <c r="E25" s="4">
        <f t="shared" si="4"/>
        <v>2.332539641665683</v>
      </c>
      <c r="F25" s="4">
        <f t="shared" si="4"/>
        <v>8.943976506784308</v>
      </c>
      <c r="G25" s="4">
        <f t="shared" si="4"/>
        <v>66.88102654482634</v>
      </c>
      <c r="H25" s="40">
        <f t="shared" si="4"/>
        <v>0.8959423789179444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0.18593728428369752</v>
      </c>
      <c r="C26" s="4">
        <f>D15*100/$J15</f>
        <v>18.36130682301513</v>
      </c>
      <c r="D26" s="4">
        <f>E15*100/$J15</f>
        <v>2.448174243068684</v>
      </c>
      <c r="E26" s="4">
        <f>F15*100/$J15</f>
        <v>2.2312474114043703</v>
      </c>
      <c r="F26" s="4">
        <f aca="true" t="shared" si="5" ref="F26:I28">G15*100/$J15</f>
        <v>8.909494871927173</v>
      </c>
      <c r="G26" s="4">
        <f t="shared" si="5"/>
        <v>66.85667907643092</v>
      </c>
      <c r="H26" s="40">
        <f t="shared" si="5"/>
        <v>1.0071602898700283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0.20141235923871206</v>
      </c>
      <c r="C27" s="4">
        <f t="shared" si="6"/>
        <v>18.29753817391684</v>
      </c>
      <c r="D27" s="4">
        <f t="shared" si="6"/>
        <v>2.478921344476456</v>
      </c>
      <c r="E27" s="4">
        <f t="shared" si="6"/>
        <v>2.3239887604466776</v>
      </c>
      <c r="F27" s="4">
        <f t="shared" si="5"/>
        <v>8.769184256085463</v>
      </c>
      <c r="G27" s="4">
        <f t="shared" si="5"/>
        <v>66.98386634325419</v>
      </c>
      <c r="H27" s="40">
        <f t="shared" si="5"/>
        <v>0.9450887625816489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0.19090034992446894</v>
      </c>
      <c r="C28" s="3">
        <f t="shared" si="6"/>
        <v>18.326433592749023</v>
      </c>
      <c r="D28" s="3">
        <f t="shared" si="6"/>
        <v>2.4559072044337085</v>
      </c>
      <c r="E28" s="3">
        <f t="shared" si="6"/>
        <v>2.295963668010505</v>
      </c>
      <c r="F28" s="3">
        <f t="shared" si="5"/>
        <v>8.874286537029368</v>
      </c>
      <c r="G28" s="3">
        <f t="shared" si="5"/>
        <v>66.90716636714745</v>
      </c>
      <c r="H28" s="41">
        <f t="shared" si="5"/>
        <v>0.9493422807054671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0.009103514010570917</v>
      </c>
      <c r="C29" s="4">
        <f t="shared" si="7"/>
        <v>0.03229991650474966</v>
      </c>
      <c r="D29" s="4">
        <f t="shared" si="7"/>
        <v>0.020268229122729894</v>
      </c>
      <c r="E29" s="4">
        <f t="shared" si="7"/>
        <v>0.056175604585265604</v>
      </c>
      <c r="F29" s="4">
        <f t="shared" si="7"/>
        <v>0.09258184034019885</v>
      </c>
      <c r="G29" s="4">
        <f t="shared" si="7"/>
        <v>0.06750978225403186</v>
      </c>
      <c r="H29" s="40">
        <f t="shared" si="7"/>
        <v>0.05573398909653576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4.768725680268678</v>
      </c>
      <c r="C30" s="5">
        <f t="shared" si="8"/>
        <v>0.1762476934821041</v>
      </c>
      <c r="D30" s="5">
        <f t="shared" si="8"/>
        <v>0.8252848106858097</v>
      </c>
      <c r="E30" s="5">
        <f t="shared" si="8"/>
        <v>2.446711390426435</v>
      </c>
      <c r="F30" s="5">
        <f t="shared" si="8"/>
        <v>1.0432595336412278</v>
      </c>
      <c r="G30" s="5">
        <f t="shared" si="8"/>
        <v>0.10090067465057122</v>
      </c>
      <c r="H30" s="42">
        <f t="shared" si="8"/>
        <v>5.870800261326105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31.7</v>
      </c>
      <c r="C36" s="4">
        <f aca="true" t="shared" si="10" ref="C36:I36">C14/($J$14/(100-$B$14))</f>
        <v>0.12660592651054262</v>
      </c>
      <c r="D36" s="4">
        <f t="shared" si="10"/>
        <v>12.512885736791963</v>
      </c>
      <c r="E36" s="4">
        <f t="shared" si="10"/>
        <v>1.6669780323888115</v>
      </c>
      <c r="F36" s="4">
        <f t="shared" si="10"/>
        <v>1.5931245752576615</v>
      </c>
      <c r="G36" s="4">
        <f t="shared" si="10"/>
        <v>6.1087359541336825</v>
      </c>
      <c r="H36" s="4">
        <f t="shared" si="10"/>
        <v>45.67974113011638</v>
      </c>
      <c r="I36" s="40">
        <f t="shared" si="10"/>
        <v>0.611928644800956</v>
      </c>
      <c r="J36" s="14">
        <f>SUM(B36:I36)</f>
        <v>100</v>
      </c>
    </row>
    <row r="37" spans="1:10" ht="15">
      <c r="A37" s="44" t="s">
        <v>1</v>
      </c>
      <c r="B37" s="40">
        <f t="shared" si="9"/>
        <v>31.7</v>
      </c>
      <c r="C37" s="4">
        <f>C15/($J$15/(100-$B$15))</f>
        <v>0.1269951651657654</v>
      </c>
      <c r="D37" s="4">
        <f aca="true" t="shared" si="11" ref="D37:I37">D15/($J$15/(100-$B$15))</f>
        <v>12.540772560119333</v>
      </c>
      <c r="E37" s="4">
        <f t="shared" si="11"/>
        <v>1.6721030080159112</v>
      </c>
      <c r="F37" s="4">
        <f t="shared" si="11"/>
        <v>1.5239419819891848</v>
      </c>
      <c r="G37" s="4">
        <f t="shared" si="11"/>
        <v>6.085184997526259</v>
      </c>
      <c r="H37" s="4">
        <f t="shared" si="11"/>
        <v>45.66311180920231</v>
      </c>
      <c r="I37" s="40">
        <f t="shared" si="11"/>
        <v>0.6878904779812293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31.8</v>
      </c>
      <c r="C38" s="4">
        <f>C16/($J$16/(100-$B$16))</f>
        <v>0.13736322900080164</v>
      </c>
      <c r="D38" s="4">
        <f aca="true" t="shared" si="12" ref="D38:I38">D16/($J$16/(100-$B$16))</f>
        <v>12.478921034611286</v>
      </c>
      <c r="E38" s="4">
        <f t="shared" si="12"/>
        <v>1.690624356932943</v>
      </c>
      <c r="F38" s="4">
        <f t="shared" si="12"/>
        <v>1.5849603346246341</v>
      </c>
      <c r="G38" s="4">
        <f t="shared" si="12"/>
        <v>5.980583662650286</v>
      </c>
      <c r="H38" s="4">
        <f t="shared" si="12"/>
        <v>45.68299684609936</v>
      </c>
      <c r="I38" s="40">
        <f t="shared" si="12"/>
        <v>0.6445505360806846</v>
      </c>
      <c r="J38" s="14">
        <f>SUM(B38:I38)</f>
        <v>99.99999999999999</v>
      </c>
    </row>
    <row r="39" spans="1:10" ht="16.5" thickBot="1" thickTop="1">
      <c r="A39" s="45" t="s">
        <v>3</v>
      </c>
      <c r="B39" s="41">
        <f t="shared" si="9"/>
        <v>31.733333333333334</v>
      </c>
      <c r="C39" s="3">
        <f>AVERAGE(C36:C38)</f>
        <v>0.13032144022570322</v>
      </c>
      <c r="D39" s="3">
        <f aca="true" t="shared" si="13" ref="D39:I39">AVERAGE(D36:D38)</f>
        <v>12.510859777174195</v>
      </c>
      <c r="E39" s="3">
        <f t="shared" si="13"/>
        <v>1.676568465779222</v>
      </c>
      <c r="F39" s="3">
        <f t="shared" si="13"/>
        <v>1.5673422972904936</v>
      </c>
      <c r="G39" s="3">
        <f t="shared" si="13"/>
        <v>6.058168204770076</v>
      </c>
      <c r="H39" s="3">
        <f t="shared" si="13"/>
        <v>45.67528326180602</v>
      </c>
      <c r="I39" s="41">
        <f t="shared" si="13"/>
        <v>0.6481232196209565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0.0577350269189634</v>
      </c>
      <c r="C40" s="4">
        <f aca="true" t="shared" si="14" ref="C40:J40">STDEV(C36:C38)</f>
        <v>0.006101472653999731</v>
      </c>
      <c r="D40" s="4">
        <f t="shared" si="14"/>
        <v>0.030975493316455233</v>
      </c>
      <c r="E40" s="4">
        <f t="shared" si="14"/>
        <v>0.012439549866797217</v>
      </c>
      <c r="F40" s="4">
        <f t="shared" si="14"/>
        <v>0.037806801404882795</v>
      </c>
      <c r="G40" s="4">
        <f t="shared" si="14"/>
        <v>0.068214241703872</v>
      </c>
      <c r="H40" s="4">
        <f t="shared" si="14"/>
        <v>0.010665744957743082</v>
      </c>
      <c r="I40" s="40">
        <f t="shared" si="14"/>
        <v>0.0381067326831641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0.1819381100387502</v>
      </c>
      <c r="C41" s="5">
        <f aca="true" t="shared" si="15" ref="C41:J41">C40*100/C39</f>
        <v>4.681864045879644</v>
      </c>
      <c r="D41" s="5">
        <f t="shared" si="15"/>
        <v>0.24758884575598378</v>
      </c>
      <c r="E41" s="5">
        <f t="shared" si="15"/>
        <v>0.7419649194592041</v>
      </c>
      <c r="F41" s="5">
        <f t="shared" si="15"/>
        <v>2.412159837084753</v>
      </c>
      <c r="G41" s="5">
        <f t="shared" si="15"/>
        <v>1.1259879124874994</v>
      </c>
      <c r="H41" s="5">
        <f t="shared" si="15"/>
        <v>0.023351239874327936</v>
      </c>
      <c r="I41" s="42">
        <f t="shared" si="15"/>
        <v>5.879550605431194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2012-02-27T11:06:55Z</dcterms:modified>
  <cp:category/>
  <cp:version/>
  <cp:contentType/>
  <cp:contentStatus/>
</cp:coreProperties>
</file>