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<sst xmlns="http://schemas.openxmlformats.org/spreadsheetml/2006/main" count="118" uniqueCount="45">
  <si>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</si>
  <si>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</si>
  <si>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</si>
  <si>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</si>
  <si>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</si>
  <si>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</si>
  <si>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</si>
  <si>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</si>
  <si>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</si>
  <si>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</si>
  <si>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</si>
  <si>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</si>
  <si>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</si>
  <si>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</si>
  <si>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</si>
  <si>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</si>
  <si>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</si>
  <si>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</si>
  <si>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</si>
  <si>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</si>
  <si>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</si>
  <si>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</si>
  <si>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</si>
  <si>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</si>
  <si>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</si>
  <si>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</si>
  <si>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</si>
  <si>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</si>
  <si>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</si>
  <si>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</si>
  <si>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</si>
  <si>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</si>
  <si>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</si>
  <si>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</si>
  <si>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</si>
  <si>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</si>
  <si>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</si>
  <si>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</si>
  <si>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</si>
  <si>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</si>
  <si>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</si>
  <si>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V18</t>
  </si>
  <si>
    <t>Fichte/Tanne</t>
  </si>
  <si>
    <t>Holzart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</si>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</sst>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71.1</v>
      </c>
      <c r="C3" s="17">
        <v>0.08</v>
      </c>
      <c r="D3" s="17">
        <v>0.31</v>
      </c>
      <c r="E3" s="17">
        <v>2.96</v>
      </c>
      <c r="F3" s="17">
        <v>1.37</v>
      </c>
      <c r="G3" s="17">
        <v>2.02</v>
      </c>
      <c r="H3" s="54">
        <v>2.12</v>
      </c>
      <c r="I3" s="17">
        <v>9.82</v>
      </c>
      <c r="J3" s="54">
        <v>0.2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70.9</v>
      </c>
      <c r="C4" s="54">
        <v>0.06</v>
      </c>
      <c r="D4" s="17">
        <v>0.32</v>
      </c>
      <c r="E4" s="17">
        <v>3.07</v>
      </c>
      <c r="F4" s="54">
        <v>1.58</v>
      </c>
      <c r="G4" s="17">
        <v>2.02</v>
      </c>
      <c r="H4" s="17">
        <v>2.11</v>
      </c>
      <c r="I4" s="17">
        <v>9.83</v>
      </c>
      <c r="J4" s="54">
        <v>0.22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71.1</v>
      </c>
      <c r="C5" s="17">
        <v>0.02</v>
      </c>
      <c r="D5" s="17">
        <v>0.25</v>
      </c>
      <c r="E5" s="54">
        <v>3.14</v>
      </c>
      <c r="F5" s="54">
        <v>1.65</v>
      </c>
      <c r="G5" s="54">
        <v>2.04</v>
      </c>
      <c r="H5" s="54">
        <v>2.27</v>
      </c>
      <c r="I5" s="17">
        <v>10.07</v>
      </c>
      <c r="J5" s="54">
        <v>0.19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43</v>
      </c>
      <c r="B7" s="17" t="s">
        <v>42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3.48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0.19242805333333338</v>
      </c>
      <c r="P12" s="59">
        <f>0.9*(D17+F17+H17)+0.88*(E17+G17)</f>
        <v>16.7975248</v>
      </c>
      <c r="Q12" s="59">
        <f>0.9*(D17+F17+H17)+88*(E17+G17)/(100-I17)</f>
        <v>16.80415882251244</v>
      </c>
      <c r="R12" s="59">
        <v>3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71.1</v>
      </c>
      <c r="C14" s="29">
        <f aca="true" t="shared" si="0" ref="C14:G16">D3</f>
        <v>0.31</v>
      </c>
      <c r="D14" s="29">
        <f t="shared" si="0"/>
        <v>2.96</v>
      </c>
      <c r="E14" s="29">
        <f t="shared" si="0"/>
        <v>1.37</v>
      </c>
      <c r="F14" s="29">
        <f t="shared" si="0"/>
        <v>2.02</v>
      </c>
      <c r="G14" s="29">
        <f t="shared" si="0"/>
        <v>2.12</v>
      </c>
      <c r="H14" s="29">
        <f>I3+(1.0526*C3)</f>
        <v>9.904208</v>
      </c>
      <c r="I14" s="36">
        <f>J3</f>
        <v>0.2</v>
      </c>
      <c r="J14" s="30">
        <f>SUM(C14:I14)</f>
        <v>18.884208</v>
      </c>
      <c r="L14" s="61">
        <f>B14+J14</f>
        <v>89.984208</v>
      </c>
      <c r="M14" s="18"/>
      <c r="N14" s="18"/>
      <c r="O14" s="63" t="s">
        <v>37</v>
      </c>
      <c r="P14" s="64">
        <f>8800*(E17+G17)*O12/Q12/(100-I17)</f>
        <v>3.73611271068256</v>
      </c>
      <c r="Q14" s="59"/>
      <c r="R14" s="59"/>
    </row>
    <row r="15" spans="1:18" ht="15">
      <c r="A15" s="44" t="s">
        <v>1</v>
      </c>
      <c r="B15" s="32">
        <f>B4</f>
        <v>70.9</v>
      </c>
      <c r="C15" s="29">
        <f t="shared" si="0"/>
        <v>0.32</v>
      </c>
      <c r="D15" s="29">
        <f t="shared" si="0"/>
        <v>3.07</v>
      </c>
      <c r="E15" s="29">
        <f t="shared" si="0"/>
        <v>1.58</v>
      </c>
      <c r="F15" s="29">
        <f t="shared" si="0"/>
        <v>2.02</v>
      </c>
      <c r="G15" s="29">
        <f t="shared" si="0"/>
        <v>2.11</v>
      </c>
      <c r="H15" s="29">
        <f>I4+(1.0526*C4)</f>
        <v>9.893156</v>
      </c>
      <c r="I15" s="36">
        <f>J4</f>
        <v>0.22</v>
      </c>
      <c r="J15" s="30">
        <f>SUM(C15:I15)</f>
        <v>19.213155999999998</v>
      </c>
      <c r="L15" s="61">
        <f>B15+J15</f>
        <v>90.113156</v>
      </c>
      <c r="M15" s="18"/>
      <c r="N15" s="18"/>
      <c r="O15" s="63" t="s">
        <v>38</v>
      </c>
      <c r="P15" s="64">
        <f>90*(F17*R12+D17*R12+R12)*O12/Q12/R12</f>
        <v>6.269540791227072</v>
      </c>
      <c r="Q15" s="59"/>
      <c r="R15" s="59"/>
    </row>
    <row r="16" spans="1:18" ht="15.75" thickBot="1">
      <c r="A16" s="44" t="s">
        <v>2</v>
      </c>
      <c r="B16" s="32">
        <f>B5</f>
        <v>71.1</v>
      </c>
      <c r="C16" s="29">
        <f t="shared" si="0"/>
        <v>0.25</v>
      </c>
      <c r="D16" s="29">
        <f t="shared" si="0"/>
        <v>3.14</v>
      </c>
      <c r="E16" s="29">
        <f t="shared" si="0"/>
        <v>1.65</v>
      </c>
      <c r="F16" s="29">
        <f t="shared" si="0"/>
        <v>2.04</v>
      </c>
      <c r="G16" s="29">
        <f t="shared" si="0"/>
        <v>2.27</v>
      </c>
      <c r="H16" s="29">
        <f>I5+(1.0526*C5)</f>
        <v>10.091052</v>
      </c>
      <c r="I16" s="36">
        <f>J5</f>
        <v>0.19</v>
      </c>
      <c r="J16" s="30">
        <f>SUM(C16:I16)</f>
        <v>19.631052</v>
      </c>
      <c r="L16" s="61">
        <f>B16+J16</f>
        <v>90.73105199999999</v>
      </c>
      <c r="M16" s="18"/>
      <c r="N16" s="18"/>
      <c r="O16" s="65" t="s">
        <v>39</v>
      </c>
      <c r="P16" s="66">
        <f>90*(H17*R12-D17)*O12/Q12/R12</f>
        <v>9.217684764126746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71.03333333333333</v>
      </c>
      <c r="C17" s="7">
        <f t="shared" si="1"/>
        <v>0.29333333333333333</v>
      </c>
      <c r="D17" s="7">
        <f t="shared" si="1"/>
        <v>3.0566666666666666</v>
      </c>
      <c r="E17" s="7">
        <f t="shared" si="1"/>
        <v>1.5333333333333332</v>
      </c>
      <c r="F17" s="7">
        <f t="shared" si="1"/>
        <v>2.026666666666667</v>
      </c>
      <c r="G17" s="7">
        <f t="shared" si="1"/>
        <v>2.1666666666666665</v>
      </c>
      <c r="H17" s="7">
        <f t="shared" si="1"/>
        <v>9.962805333333334</v>
      </c>
      <c r="I17" s="37">
        <f t="shared" si="1"/>
        <v>0.20333333333333337</v>
      </c>
      <c r="J17" s="11">
        <f t="shared" si="1"/>
        <v>19.242805333333333</v>
      </c>
      <c r="L17" s="64">
        <f>B17+J17</f>
        <v>90.27613866666667</v>
      </c>
      <c r="M17" s="18"/>
      <c r="N17" s="18"/>
      <c r="O17" s="63" t="s">
        <v>9</v>
      </c>
      <c r="P17" s="64">
        <f>SUM(P14:P16)</f>
        <v>19.22333826603638</v>
      </c>
      <c r="Q17" s="59"/>
      <c r="R17" s="59"/>
    </row>
    <row r="18" spans="1:10" ht="15.75" thickTop="1">
      <c r="A18" s="52" t="s">
        <v>13</v>
      </c>
      <c r="B18" s="34">
        <f>IF(B14="","",STDEV(B14:B16))</f>
        <v>0.11547005383791858</v>
      </c>
      <c r="C18" s="19">
        <f aca="true" t="shared" si="2" ref="C18:J18">IF(C14="","",STDEV(C14:C16))</f>
        <v>0.03785938897200194</v>
      </c>
      <c r="D18" s="19">
        <f t="shared" si="2"/>
        <v>0.09073771725877333</v>
      </c>
      <c r="E18" s="19">
        <f t="shared" si="2"/>
        <v>0.1457166199626327</v>
      </c>
      <c r="F18" s="19">
        <f t="shared" si="2"/>
        <v>0.011547005383792526</v>
      </c>
      <c r="G18" s="19">
        <f t="shared" si="2"/>
        <v>0.08962886439832132</v>
      </c>
      <c r="H18" s="19">
        <f t="shared" si="2"/>
        <v>0.11120225856224455</v>
      </c>
      <c r="I18" s="38">
        <f t="shared" si="2"/>
        <v>0.015275252316518852</v>
      </c>
      <c r="J18" s="27">
        <f t="shared" si="2"/>
        <v>0.3743037567396281</v>
      </c>
    </row>
    <row r="19" spans="1:12" ht="15.75" thickBot="1">
      <c r="A19" s="53" t="s">
        <v>4</v>
      </c>
      <c r="B19" s="35">
        <f aca="true" t="shared" si="3" ref="B19:J19">B18*100/B17</f>
        <v>0.1625575605414152</v>
      </c>
      <c r="C19" s="9">
        <f t="shared" si="3"/>
        <v>12.906609876818843</v>
      </c>
      <c r="D19" s="9">
        <f t="shared" si="3"/>
        <v>2.9685185580841873</v>
      </c>
      <c r="E19" s="9">
        <f t="shared" si="3"/>
        <v>9.503257823649959</v>
      </c>
      <c r="F19" s="9">
        <f t="shared" si="3"/>
        <v>0.5697535551213416</v>
      </c>
      <c r="G19" s="9">
        <f t="shared" si="3"/>
        <v>4.136716818384062</v>
      </c>
      <c r="H19" s="9">
        <f t="shared" si="3"/>
        <v>1.116174158198058</v>
      </c>
      <c r="I19" s="39">
        <f t="shared" si="3"/>
        <v>7.512419172058451</v>
      </c>
      <c r="J19" s="12">
        <f t="shared" si="3"/>
        <v>1.945162102176655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1.6415832742363354</v>
      </c>
      <c r="C25" s="4">
        <f t="shared" si="4"/>
        <v>15.674472553998557</v>
      </c>
      <c r="D25" s="4">
        <f t="shared" si="4"/>
        <v>7.254738986141224</v>
      </c>
      <c r="E25" s="4">
        <f t="shared" si="4"/>
        <v>10.696768432120637</v>
      </c>
      <c r="F25" s="4">
        <f t="shared" si="4"/>
        <v>11.226311423809777</v>
      </c>
      <c r="G25" s="4">
        <f t="shared" si="4"/>
        <v>52.44703934631519</v>
      </c>
      <c r="H25" s="40">
        <f t="shared" si="4"/>
        <v>1.0590859833782809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1.665525434759391</v>
      </c>
      <c r="C26" s="4">
        <f>D15*100/$J15</f>
        <v>15.978634639722909</v>
      </c>
      <c r="D26" s="4">
        <f>E15*100/$J15</f>
        <v>8.223531834124493</v>
      </c>
      <c r="E26" s="4">
        <f>F15*100/$J15</f>
        <v>10.513629306918656</v>
      </c>
      <c r="F26" s="4">
        <f aca="true" t="shared" si="5" ref="F26:I28">G15*100/$J15</f>
        <v>10.982058335444735</v>
      </c>
      <c r="G26" s="4">
        <f t="shared" si="5"/>
        <v>51.49157171263274</v>
      </c>
      <c r="H26" s="40">
        <f t="shared" si="5"/>
        <v>1.1450487363970814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1.2734926279039962</v>
      </c>
      <c r="C27" s="4">
        <f t="shared" si="6"/>
        <v>15.995067406474192</v>
      </c>
      <c r="D27" s="4">
        <f t="shared" si="6"/>
        <v>8.405051344166374</v>
      </c>
      <c r="E27" s="4">
        <f t="shared" si="6"/>
        <v>10.391699843696609</v>
      </c>
      <c r="F27" s="4">
        <f t="shared" si="5"/>
        <v>11.563313061368286</v>
      </c>
      <c r="G27" s="4">
        <f t="shared" si="5"/>
        <v>51.403521319183504</v>
      </c>
      <c r="H27" s="40">
        <f t="shared" si="5"/>
        <v>0.967854397207037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1.5243792589077794</v>
      </c>
      <c r="C28" s="3">
        <f t="shared" si="6"/>
        <v>15.884724777482203</v>
      </c>
      <c r="D28" s="3">
        <f t="shared" si="6"/>
        <v>7.968346126108846</v>
      </c>
      <c r="E28" s="3">
        <f t="shared" si="6"/>
        <v>10.532074879726478</v>
      </c>
      <c r="F28" s="3">
        <f t="shared" si="5"/>
        <v>11.259619526023371</v>
      </c>
      <c r="G28" s="3">
        <f t="shared" si="5"/>
        <v>51.774183445462974</v>
      </c>
      <c r="H28" s="41">
        <f t="shared" si="5"/>
        <v>1.0566719862883474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0.21975504264930512</v>
      </c>
      <c r="C29" s="4">
        <f t="shared" si="7"/>
        <v>0.18053885530508704</v>
      </c>
      <c r="D29" s="4">
        <f t="shared" si="7"/>
        <v>0.6184291169103043</v>
      </c>
      <c r="E29" s="4">
        <f t="shared" si="7"/>
        <v>0.15355432091199672</v>
      </c>
      <c r="F29" s="4">
        <f t="shared" si="7"/>
        <v>0.29185805091439704</v>
      </c>
      <c r="G29" s="4">
        <f t="shared" si="7"/>
        <v>0.5787344157375471</v>
      </c>
      <c r="H29" s="40">
        <f t="shared" si="7"/>
        <v>0.0886102242622977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14.416034681996399</v>
      </c>
      <c r="C30" s="5">
        <f t="shared" si="8"/>
        <v>1.1365563951162345</v>
      </c>
      <c r="D30" s="5">
        <f t="shared" si="8"/>
        <v>7.761072462502323</v>
      </c>
      <c r="E30" s="5">
        <f t="shared" si="8"/>
        <v>1.4579683743758627</v>
      </c>
      <c r="F30" s="5">
        <f t="shared" si="8"/>
        <v>2.592077380943922</v>
      </c>
      <c r="G30" s="5">
        <f t="shared" si="8"/>
        <v>1.117805008643284</v>
      </c>
      <c r="H30" s="42">
        <f t="shared" si="8"/>
        <v>8.385783423061007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71.1</v>
      </c>
      <c r="C36" s="4">
        <f aca="true" t="shared" si="10" ref="C36:I36">C14/($J$14/(100-$B$14))</f>
        <v>0.47441756625430104</v>
      </c>
      <c r="D36" s="4">
        <f t="shared" si="10"/>
        <v>4.529922568105584</v>
      </c>
      <c r="E36" s="4">
        <f t="shared" si="10"/>
        <v>2.0966195669948147</v>
      </c>
      <c r="F36" s="4">
        <f t="shared" si="10"/>
        <v>3.091366076882865</v>
      </c>
      <c r="G36" s="4">
        <f t="shared" si="10"/>
        <v>3.2444040014810267</v>
      </c>
      <c r="H36" s="4">
        <f t="shared" si="10"/>
        <v>15.157194371085092</v>
      </c>
      <c r="I36" s="40">
        <f t="shared" si="10"/>
        <v>0.30607584919632325</v>
      </c>
      <c r="J36" s="14">
        <f>SUM(B36:I36)</f>
        <v>100.00000000000001</v>
      </c>
    </row>
    <row r="37" spans="1:10" ht="15">
      <c r="A37" s="44" t="s">
        <v>1</v>
      </c>
      <c r="B37" s="40">
        <f t="shared" si="9"/>
        <v>70.9</v>
      </c>
      <c r="C37" s="4">
        <f>C15/($J$15/(100-$B$15))</f>
        <v>0.4846679015149827</v>
      </c>
      <c r="D37" s="4">
        <f aca="true" t="shared" si="11" ref="D37:I37">D15/($J$15/(100-$B$15))</f>
        <v>4.649782680159365</v>
      </c>
      <c r="E37" s="4">
        <f t="shared" si="11"/>
        <v>2.393047763730227</v>
      </c>
      <c r="F37" s="4">
        <f t="shared" si="11"/>
        <v>3.0594661283133284</v>
      </c>
      <c r="G37" s="4">
        <f t="shared" si="11"/>
        <v>3.195778975614417</v>
      </c>
      <c r="H37" s="4">
        <f t="shared" si="11"/>
        <v>14.984047368376125</v>
      </c>
      <c r="I37" s="40">
        <f t="shared" si="11"/>
        <v>0.3332091822915506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71.1</v>
      </c>
      <c r="C38" s="4">
        <f>C16/($J$16/(100-$B$16))</f>
        <v>0.3680393694642549</v>
      </c>
      <c r="D38" s="4">
        <f aca="true" t="shared" si="12" ref="D38:I38">D16/($J$16/(100-$B$16))</f>
        <v>4.622574480471042</v>
      </c>
      <c r="E38" s="4">
        <f t="shared" si="12"/>
        <v>2.4290598384640822</v>
      </c>
      <c r="F38" s="4">
        <f t="shared" si="12"/>
        <v>3.0032012548283205</v>
      </c>
      <c r="G38" s="4">
        <f t="shared" si="12"/>
        <v>3.3417974747354346</v>
      </c>
      <c r="H38" s="4">
        <f t="shared" si="12"/>
        <v>14.855617661244034</v>
      </c>
      <c r="I38" s="40">
        <f t="shared" si="12"/>
        <v>0.27970992079283374</v>
      </c>
      <c r="J38" s="14">
        <f>SUM(B38:I38)</f>
        <v>100.00000000000001</v>
      </c>
    </row>
    <row r="39" spans="1:10" ht="16.5" thickBot="1" thickTop="1">
      <c r="A39" s="45" t="s">
        <v>3</v>
      </c>
      <c r="B39" s="41">
        <f t="shared" si="9"/>
        <v>71.03333333333333</v>
      </c>
      <c r="C39" s="3">
        <f>AVERAGE(C36:C38)</f>
        <v>0.4423749457445129</v>
      </c>
      <c r="D39" s="3">
        <f aca="true" t="shared" si="13" ref="D39:I39">AVERAGE(D36:D38)</f>
        <v>4.600759909578663</v>
      </c>
      <c r="E39" s="3">
        <f t="shared" si="13"/>
        <v>2.3062423897297077</v>
      </c>
      <c r="F39" s="3">
        <f t="shared" si="13"/>
        <v>3.051344486674838</v>
      </c>
      <c r="G39" s="3">
        <f t="shared" si="13"/>
        <v>3.2606601506102932</v>
      </c>
      <c r="H39" s="3">
        <f t="shared" si="13"/>
        <v>14.998953133568415</v>
      </c>
      <c r="I39" s="41">
        <f t="shared" si="13"/>
        <v>0.3063316507602359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0.11547005383791858</v>
      </c>
      <c r="C40" s="4">
        <f aca="true" t="shared" si="14" ref="C40:J40">STDEV(C36:C38)</f>
        <v>0.06458018867212771</v>
      </c>
      <c r="D40" s="4">
        <f t="shared" si="14"/>
        <v>0.06283723611681376</v>
      </c>
      <c r="E40" s="4">
        <f t="shared" si="14"/>
        <v>0.1824294747023326</v>
      </c>
      <c r="F40" s="4">
        <f t="shared" si="14"/>
        <v>0.0446400017826547</v>
      </c>
      <c r="G40" s="4">
        <f t="shared" si="14"/>
        <v>0.07435420169547122</v>
      </c>
      <c r="H40" s="4">
        <f t="shared" si="14"/>
        <v>0.1513398967776503</v>
      </c>
      <c r="I40" s="40">
        <f t="shared" si="14"/>
        <v>0.026750548051527302</v>
      </c>
      <c r="J40" s="14">
        <f t="shared" si="14"/>
        <v>1.4210854715202004E-14</v>
      </c>
    </row>
    <row r="41" spans="1:10" ht="16.5" thickBot="1" thickTop="1">
      <c r="A41" s="46" t="s">
        <v>4</v>
      </c>
      <c r="B41" s="42">
        <f t="shared" si="9"/>
        <v>0.1625575605414152</v>
      </c>
      <c r="C41" s="5">
        <f aca="true" t="shared" si="15" ref="C41:J41">C40*100/C39</f>
        <v>14.598518585504397</v>
      </c>
      <c r="D41" s="5">
        <f t="shared" si="15"/>
        <v>1.3658012448332342</v>
      </c>
      <c r="E41" s="5">
        <f t="shared" si="15"/>
        <v>7.9102472279036276</v>
      </c>
      <c r="F41" s="5">
        <f t="shared" si="15"/>
        <v>1.4629617199105742</v>
      </c>
      <c r="G41" s="5">
        <f t="shared" si="15"/>
        <v>2.2803419633154483</v>
      </c>
      <c r="H41" s="5">
        <f t="shared" si="15"/>
        <v>1.0090030646135162</v>
      </c>
      <c r="I41" s="42">
        <f t="shared" si="15"/>
        <v>8.732544608152427</v>
      </c>
      <c r="J41" s="16">
        <f t="shared" si="15"/>
        <v>1.4210854715202004E-14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2012-02-27T11:08:54Z</dcterms:modified>
  <cp:category/>
  <cp:version/>
  <cp:contentType/>
  <cp:contentStatus/>
</cp:coreProperties>
</file>