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<sst xmlns="http://schemas.openxmlformats.org/spreadsheetml/2006/main" count="118" uniqueCount="45">
  <si>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</si>
  <si>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</si>
  <si>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</si>
  <si>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</si>
  <si>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</si>
  <si>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</si>
  <si>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</si>
  <si>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</si>
  <si>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</si>
  <si>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</si>
  <si>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</si>
  <si>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</si>
  <si>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</si>
  <si>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</si>
  <si>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</si>
  <si>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</si>
  <si>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</si>
  <si>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</si>
  <si>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</si>
  <si>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</si>
  <si>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</si>
  <si>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</si>
  <si>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</si>
  <si>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</si>
  <si>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>Polysaccharidberechnung nach:</t>
  </si>
  <si>
    <t xml:space="preserve"> J. Janson, 1970, Paperi ja Puu, Calculation of the poysaccharide composition of wood and pulp </t>
  </si>
  <si>
    <t xml:space="preserve">mit Berücsichtigung </t>
  </si>
  <si>
    <t>Molar ratio</t>
  </si>
  <si>
    <t>Zucker</t>
  </si>
  <si>
    <t>neutrale Zucker</t>
  </si>
  <si>
    <t>der Galpa</t>
  </si>
  <si>
    <t>Man/Glu</t>
  </si>
  <si>
    <t>Erfasst, %</t>
  </si>
  <si>
    <t>P:</t>
  </si>
  <si>
    <t>T</t>
  </si>
  <si>
    <t>N</t>
  </si>
  <si>
    <t>M</t>
  </si>
  <si>
    <t>Xylan:</t>
  </si>
  <si>
    <t>Cellulose</t>
  </si>
  <si>
    <t>Glucomannan</t>
  </si>
  <si>
    <t>Versuchsreihe</t>
  </si>
  <si>
    <t>V29</t>
  </si>
  <si>
    <t>Buche</t>
  </si>
  <si>
    <t>Holzart</t>
  </si>
  <si>
    <r>
      <rPr>
        <sz val="12"/>
        <rFont val="Calibri"/>
        <family val="2"/>
      </rPr>
      <t>Ø</t>
    </r>
    <r>
      <rPr>
        <sz val="12"/>
        <rFont val="Arial"/>
        <family val="2"/>
      </rPr>
      <t xml:space="preserve"> - Umax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</si>
</sst>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3" fillId="33" borderId="0" xfId="0" applyNumberFormat="1" applyFont="1" applyFill="1" applyAlignment="1" applyProtection="1">
      <alignment/>
      <protection locked="0"/>
    </xf>
    <xf numFmtId="190" fontId="3" fillId="33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30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6.140625" style="0" customWidth="1"/>
    <col min="2" max="10" width="12.7109375" style="0" customWidth="1"/>
    <col min="15" max="15" width="24.28125" style="0" bestFit="1" customWidth="1"/>
    <col min="16" max="16" width="15.00390625" style="0" bestFit="1" customWidth="1"/>
    <col min="17" max="17" width="19.140625" style="0" bestFit="1" customWidth="1"/>
  </cols>
  <sheetData>
    <row r="1" spans="1:18" s="6" customFormat="1" ht="15.75">
      <c r="A1" s="21" t="s">
        <v>22</v>
      </c>
      <c r="B1" s="23" t="s">
        <v>10</v>
      </c>
      <c r="C1" s="22" t="s">
        <v>15</v>
      </c>
      <c r="D1" s="22" t="s">
        <v>19</v>
      </c>
      <c r="E1" s="22" t="s">
        <v>5</v>
      </c>
      <c r="F1" s="22" t="s">
        <v>16</v>
      </c>
      <c r="G1" s="22" t="s">
        <v>23</v>
      </c>
      <c r="H1" s="22" t="s">
        <v>7</v>
      </c>
      <c r="I1" s="22" t="s">
        <v>8</v>
      </c>
      <c r="J1" s="22" t="s">
        <v>17</v>
      </c>
      <c r="L1" s="22"/>
      <c r="M1" s="22"/>
      <c r="N1" s="22"/>
      <c r="O1" s="56"/>
      <c r="P1" s="56"/>
      <c r="Q1" s="56"/>
      <c r="R1" s="56"/>
    </row>
    <row r="2" spans="1:18" s="6" customFormat="1" ht="15.75">
      <c r="A2" s="21"/>
      <c r="B2" s="23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L2" s="22"/>
      <c r="M2" s="22"/>
      <c r="N2" s="22"/>
      <c r="O2" s="56"/>
      <c r="P2" s="56"/>
      <c r="Q2" s="56"/>
      <c r="R2" s="56"/>
    </row>
    <row r="3" spans="1:18" s="6" customFormat="1" ht="15">
      <c r="A3" s="6" t="s">
        <v>0</v>
      </c>
      <c r="B3" s="55">
        <v>73.1</v>
      </c>
      <c r="C3" s="17">
        <v>0.03</v>
      </c>
      <c r="D3" s="17">
        <v>0.36</v>
      </c>
      <c r="E3" s="17">
        <v>0.43</v>
      </c>
      <c r="F3" s="17">
        <v>2.09</v>
      </c>
      <c r="G3" s="54">
        <v>1.4</v>
      </c>
      <c r="H3" s="54">
        <v>2.55</v>
      </c>
      <c r="I3" s="54">
        <v>5.75</v>
      </c>
      <c r="J3" s="54">
        <v>0</v>
      </c>
      <c r="L3" s="22"/>
      <c r="M3" s="22"/>
      <c r="N3" s="22"/>
      <c r="O3" s="56"/>
      <c r="P3" s="56"/>
      <c r="Q3" s="56"/>
      <c r="R3" s="56"/>
    </row>
    <row r="4" spans="1:18" s="6" customFormat="1" ht="15">
      <c r="A4" s="6" t="s">
        <v>1</v>
      </c>
      <c r="B4" s="17">
        <v>73.5</v>
      </c>
      <c r="C4" s="54">
        <v>0.02</v>
      </c>
      <c r="D4" s="17">
        <v>0.32</v>
      </c>
      <c r="E4" s="17">
        <v>0.41</v>
      </c>
      <c r="F4" s="54">
        <v>2.08</v>
      </c>
      <c r="G4" s="17">
        <v>1.42</v>
      </c>
      <c r="H4" s="17">
        <v>2.62</v>
      </c>
      <c r="I4" s="54">
        <v>5.55</v>
      </c>
      <c r="J4" s="54">
        <v>0</v>
      </c>
      <c r="L4" s="22"/>
      <c r="M4" s="22"/>
      <c r="N4" s="22"/>
      <c r="O4" s="56"/>
      <c r="P4" s="56"/>
      <c r="Q4" s="56"/>
      <c r="R4" s="56"/>
    </row>
    <row r="5" spans="1:18" s="6" customFormat="1" ht="15">
      <c r="A5" s="6" t="s">
        <v>2</v>
      </c>
      <c r="B5" s="55">
        <v>73.6</v>
      </c>
      <c r="C5" s="17">
        <v>0.03</v>
      </c>
      <c r="D5" s="17">
        <v>0.38</v>
      </c>
      <c r="E5" s="54">
        <v>0.43</v>
      </c>
      <c r="F5" s="54">
        <v>2.07</v>
      </c>
      <c r="G5" s="54">
        <v>1.4</v>
      </c>
      <c r="H5" s="54">
        <v>2.48</v>
      </c>
      <c r="I5" s="17">
        <v>5.72</v>
      </c>
      <c r="J5" s="54">
        <v>0</v>
      </c>
      <c r="L5" s="22"/>
      <c r="M5" s="22"/>
      <c r="N5" s="22"/>
      <c r="O5" s="56"/>
      <c r="P5" s="56"/>
      <c r="Q5" s="56"/>
      <c r="R5" s="56"/>
    </row>
    <row r="6" spans="1:18" s="6" customFormat="1" ht="15">
      <c r="A6" s="6" t="s">
        <v>40</v>
      </c>
      <c r="B6" s="17" t="s">
        <v>41</v>
      </c>
      <c r="L6" s="22"/>
      <c r="M6" s="22"/>
      <c r="O6" s="57" t="s">
        <v>24</v>
      </c>
      <c r="P6" s="56"/>
      <c r="Q6" s="56"/>
      <c r="R6" s="56"/>
    </row>
    <row r="7" spans="1:18" s="6" customFormat="1" ht="15">
      <c r="A7" s="6" t="s">
        <v>43</v>
      </c>
      <c r="B7" s="17" t="s">
        <v>42</v>
      </c>
      <c r="L7" s="22"/>
      <c r="M7" s="22"/>
      <c r="N7" s="22"/>
      <c r="O7" s="58" t="s">
        <v>25</v>
      </c>
      <c r="P7" s="56"/>
      <c r="Q7" s="56"/>
      <c r="R7" s="56"/>
    </row>
    <row r="8" spans="1:18" s="6" customFormat="1" ht="15.75">
      <c r="A8" s="6" t="s">
        <v>44</v>
      </c>
      <c r="B8" s="67">
        <v>8.85</v>
      </c>
      <c r="L8" s="22"/>
      <c r="M8" s="22"/>
      <c r="N8" s="22"/>
      <c r="P8" s="56"/>
      <c r="Q8" s="56"/>
      <c r="R8" s="56"/>
    </row>
    <row r="9" spans="12:18" ht="12.75">
      <c r="L9" s="18"/>
      <c r="M9" s="18"/>
      <c r="N9" s="18"/>
      <c r="O9" s="59"/>
      <c r="P9" s="59"/>
      <c r="Q9" s="59" t="s">
        <v>26</v>
      </c>
      <c r="R9" s="59" t="s">
        <v>27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18"/>
      <c r="N10" s="18"/>
      <c r="O10" s="60" t="s">
        <v>28</v>
      </c>
      <c r="P10" s="60" t="s">
        <v>29</v>
      </c>
      <c r="Q10" s="60" t="s">
        <v>30</v>
      </c>
      <c r="R10" s="60" t="s">
        <v>31</v>
      </c>
    </row>
    <row r="11" spans="1:18" ht="16.5" thickBo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8"/>
      <c r="L11" s="61" t="s">
        <v>32</v>
      </c>
      <c r="M11" s="18"/>
      <c r="N11" s="18"/>
      <c r="O11" s="59" t="s">
        <v>33</v>
      </c>
      <c r="P11" s="59" t="s">
        <v>34</v>
      </c>
      <c r="Q11" s="59" t="s">
        <v>35</v>
      </c>
      <c r="R11" s="59" t="s">
        <v>36</v>
      </c>
    </row>
    <row r="12" spans="1:18" ht="15.75" thickTop="1">
      <c r="A12" s="43"/>
      <c r="B12" s="31" t="s">
        <v>10</v>
      </c>
      <c r="C12" s="22" t="s">
        <v>19</v>
      </c>
      <c r="D12" s="22" t="s">
        <v>5</v>
      </c>
      <c r="E12" s="22" t="s">
        <v>16</v>
      </c>
      <c r="F12" s="22" t="s">
        <v>23</v>
      </c>
      <c r="G12" s="22" t="s">
        <v>7</v>
      </c>
      <c r="H12" s="22" t="s">
        <v>8</v>
      </c>
      <c r="I12" s="31" t="s">
        <v>17</v>
      </c>
      <c r="J12" s="10" t="s">
        <v>9</v>
      </c>
      <c r="K12" s="24"/>
      <c r="L12" s="62"/>
      <c r="M12" s="18"/>
      <c r="N12" s="18"/>
      <c r="O12" s="59">
        <f>(L17-B17)/100</f>
        <v>0.12514735999999999</v>
      </c>
      <c r="P12" s="59">
        <f>0.9*(D17+F17+H17)+0.88*(E17+G17)</f>
        <v>10.8526624</v>
      </c>
      <c r="Q12" s="59">
        <f>0.9*(D17+F17+H17)+88*(E17+G17)/(100-I17)</f>
        <v>10.8526624</v>
      </c>
      <c r="R12" s="59">
        <v>1.5</v>
      </c>
    </row>
    <row r="13" spans="1:18" ht="15.75" thickBot="1">
      <c r="A13" s="47"/>
      <c r="B13" s="48" t="s">
        <v>6</v>
      </c>
      <c r="C13" s="49" t="s">
        <v>6</v>
      </c>
      <c r="D13" s="49" t="s">
        <v>6</v>
      </c>
      <c r="E13" s="49" t="s">
        <v>6</v>
      </c>
      <c r="F13" s="49" t="s">
        <v>6</v>
      </c>
      <c r="G13" s="49" t="s">
        <v>6</v>
      </c>
      <c r="H13" s="49" t="s">
        <v>6</v>
      </c>
      <c r="I13" s="48" t="s">
        <v>6</v>
      </c>
      <c r="J13" s="50" t="s">
        <v>6</v>
      </c>
      <c r="L13" s="61"/>
      <c r="M13" s="18"/>
      <c r="N13" s="18"/>
      <c r="O13" s="59"/>
      <c r="P13" s="59"/>
      <c r="Q13" s="59"/>
      <c r="R13" s="59"/>
    </row>
    <row r="14" spans="1:18" ht="15">
      <c r="A14" s="44" t="s">
        <v>0</v>
      </c>
      <c r="B14" s="32">
        <f>B3</f>
        <v>73.1</v>
      </c>
      <c r="C14" s="29">
        <f aca="true" t="shared" si="0" ref="C14:G16">D3</f>
        <v>0.36</v>
      </c>
      <c r="D14" s="29">
        <f t="shared" si="0"/>
        <v>0.43</v>
      </c>
      <c r="E14" s="29">
        <f t="shared" si="0"/>
        <v>2.09</v>
      </c>
      <c r="F14" s="29">
        <f t="shared" si="0"/>
        <v>1.4</v>
      </c>
      <c r="G14" s="29">
        <f t="shared" si="0"/>
        <v>2.55</v>
      </c>
      <c r="H14" s="29">
        <f>I3+(1.0526*C3)</f>
        <v>5.781578</v>
      </c>
      <c r="I14" s="36">
        <f>J3</f>
        <v>0</v>
      </c>
      <c r="J14" s="30">
        <f>SUM(C14:I14)</f>
        <v>12.611577999999998</v>
      </c>
      <c r="L14" s="61">
        <f>B14+J14</f>
        <v>85.71157799999999</v>
      </c>
      <c r="M14" s="18"/>
      <c r="N14" s="18"/>
      <c r="O14" s="63" t="s">
        <v>37</v>
      </c>
      <c r="P14" s="64">
        <f>8800*(E17+G17)*O12/Q12/(100-I17)</f>
        <v>4.698389987548125</v>
      </c>
      <c r="Q14" s="59"/>
      <c r="R14" s="59"/>
    </row>
    <row r="15" spans="1:18" ht="15">
      <c r="A15" s="44" t="s">
        <v>1</v>
      </c>
      <c r="B15" s="32">
        <f>B4</f>
        <v>73.5</v>
      </c>
      <c r="C15" s="29">
        <f t="shared" si="0"/>
        <v>0.32</v>
      </c>
      <c r="D15" s="29">
        <f t="shared" si="0"/>
        <v>0.41</v>
      </c>
      <c r="E15" s="29">
        <f t="shared" si="0"/>
        <v>2.08</v>
      </c>
      <c r="F15" s="29">
        <f t="shared" si="0"/>
        <v>1.42</v>
      </c>
      <c r="G15" s="29">
        <f t="shared" si="0"/>
        <v>2.62</v>
      </c>
      <c r="H15" s="29">
        <f>I4+(1.0526*C4)</f>
        <v>5.571052</v>
      </c>
      <c r="I15" s="36">
        <f>J4</f>
        <v>0</v>
      </c>
      <c r="J15" s="30">
        <f>SUM(C15:I15)</f>
        <v>12.421052</v>
      </c>
      <c r="L15" s="61">
        <f>B15+J15</f>
        <v>85.921052</v>
      </c>
      <c r="M15" s="18"/>
      <c r="N15" s="18"/>
      <c r="O15" s="63" t="s">
        <v>39</v>
      </c>
      <c r="P15" s="64">
        <f>90*(F17*R12+D17*R12+R12)*O12/Q12/R12</f>
        <v>2.9370703166810017</v>
      </c>
      <c r="Q15" s="59"/>
      <c r="R15" s="59"/>
    </row>
    <row r="16" spans="1:18" ht="15.75" thickBot="1">
      <c r="A16" s="44" t="s">
        <v>2</v>
      </c>
      <c r="B16" s="32">
        <f>B5</f>
        <v>73.6</v>
      </c>
      <c r="C16" s="29">
        <f t="shared" si="0"/>
        <v>0.38</v>
      </c>
      <c r="D16" s="29">
        <f t="shared" si="0"/>
        <v>0.43</v>
      </c>
      <c r="E16" s="29">
        <f t="shared" si="0"/>
        <v>2.07</v>
      </c>
      <c r="F16" s="29">
        <f t="shared" si="0"/>
        <v>1.4</v>
      </c>
      <c r="G16" s="29">
        <f t="shared" si="0"/>
        <v>2.48</v>
      </c>
      <c r="H16" s="29">
        <f>I5+(1.0526*C5)</f>
        <v>5.751577999999999</v>
      </c>
      <c r="I16" s="36">
        <f>J5</f>
        <v>0</v>
      </c>
      <c r="J16" s="30">
        <f>SUM(C16:I16)</f>
        <v>12.511578</v>
      </c>
      <c r="L16" s="61">
        <f>B16+J16</f>
        <v>86.111578</v>
      </c>
      <c r="M16" s="18"/>
      <c r="N16" s="18"/>
      <c r="O16" s="65" t="s">
        <v>38</v>
      </c>
      <c r="P16" s="66">
        <f>90*(H17*R12-D17)*O12/Q12/R12</f>
        <v>5.6242099025144645</v>
      </c>
      <c r="Q16" s="59"/>
      <c r="R16" s="59"/>
    </row>
    <row r="17" spans="1:18" ht="16.5" thickBot="1" thickTop="1">
      <c r="A17" s="51" t="s">
        <v>3</v>
      </c>
      <c r="B17" s="33">
        <f aca="true" t="shared" si="1" ref="B17:J17">AVERAGE(B14:B16)</f>
        <v>73.39999999999999</v>
      </c>
      <c r="C17" s="7">
        <f t="shared" si="1"/>
        <v>0.35333333333333333</v>
      </c>
      <c r="D17" s="7">
        <f t="shared" si="1"/>
        <v>0.42333333333333334</v>
      </c>
      <c r="E17" s="7">
        <f t="shared" si="1"/>
        <v>2.08</v>
      </c>
      <c r="F17" s="7">
        <f t="shared" si="1"/>
        <v>1.4066666666666665</v>
      </c>
      <c r="G17" s="7">
        <f t="shared" si="1"/>
        <v>2.5500000000000003</v>
      </c>
      <c r="H17" s="7">
        <f t="shared" si="1"/>
        <v>5.701402666666667</v>
      </c>
      <c r="I17" s="37">
        <f t="shared" si="1"/>
        <v>0</v>
      </c>
      <c r="J17" s="11">
        <f t="shared" si="1"/>
        <v>12.514736</v>
      </c>
      <c r="L17" s="64">
        <f>B17+J17</f>
        <v>85.91473599999999</v>
      </c>
      <c r="M17" s="18"/>
      <c r="N17" s="18"/>
      <c r="O17" s="63" t="s">
        <v>9</v>
      </c>
      <c r="P17" s="64">
        <f>SUM(P14:P16)</f>
        <v>13.259670206743591</v>
      </c>
      <c r="Q17" s="59"/>
      <c r="R17" s="59"/>
    </row>
    <row r="18" spans="1:10" ht="15.75" thickTop="1">
      <c r="A18" s="52" t="s">
        <v>13</v>
      </c>
      <c r="B18" s="34">
        <f>IF(B14="","",STDEV(B14:B16))</f>
        <v>0.26457513110646014</v>
      </c>
      <c r="C18" s="19">
        <f aca="true" t="shared" si="2" ref="C18:J18">IF(C14="","",STDEV(C14:C16))</f>
        <v>0.03055050463303816</v>
      </c>
      <c r="D18" s="19">
        <f t="shared" si="2"/>
        <v>0.011547005383792526</v>
      </c>
      <c r="E18" s="19">
        <f t="shared" si="2"/>
        <v>0.010000000000000009</v>
      </c>
      <c r="F18" s="19">
        <f t="shared" si="2"/>
        <v>0.011547005383792525</v>
      </c>
      <c r="G18" s="19">
        <f t="shared" si="2"/>
        <v>0.06999999999999455</v>
      </c>
      <c r="H18" s="19">
        <f t="shared" si="2"/>
        <v>0.1138792001434739</v>
      </c>
      <c r="I18" s="38">
        <f t="shared" si="2"/>
        <v>0</v>
      </c>
      <c r="J18" s="27">
        <f t="shared" si="2"/>
        <v>0.09530225019379052</v>
      </c>
    </row>
    <row r="19" spans="1:12" ht="15.75" thickBot="1">
      <c r="A19" s="53" t="s">
        <v>4</v>
      </c>
      <c r="B19" s="35">
        <f aca="true" t="shared" si="3" ref="B19:J19">B18*100/B17</f>
        <v>0.3604565818889103</v>
      </c>
      <c r="C19" s="9">
        <f t="shared" si="3"/>
        <v>8.646369235765517</v>
      </c>
      <c r="D19" s="9">
        <f t="shared" si="3"/>
        <v>2.7276390670376043</v>
      </c>
      <c r="E19" s="9">
        <f t="shared" si="3"/>
        <v>0.48076923076923117</v>
      </c>
      <c r="F19" s="9">
        <f t="shared" si="3"/>
        <v>0.8208771599852506</v>
      </c>
      <c r="G19" s="9">
        <f t="shared" si="3"/>
        <v>2.7450980392154727</v>
      </c>
      <c r="H19" s="9">
        <f t="shared" si="3"/>
        <v>1.9973891830035142</v>
      </c>
      <c r="I19" s="39" t="e">
        <f t="shared" si="3"/>
        <v>#DIV/0!</v>
      </c>
      <c r="J19" s="12">
        <f t="shared" si="3"/>
        <v>0.7615202605455722</v>
      </c>
      <c r="L19" s="8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6" ht="16.5" thickBo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8"/>
      <c r="K22" s="13"/>
      <c r="O22" s="63"/>
      <c r="P22" s="64"/>
    </row>
    <row r="23" spans="1:16" ht="15.75" thickTop="1">
      <c r="A23" s="43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1" t="s">
        <v>17</v>
      </c>
      <c r="I23" s="10" t="s">
        <v>9</v>
      </c>
      <c r="J23" s="25"/>
      <c r="O23" s="63"/>
      <c r="P23" s="64"/>
    </row>
    <row r="24" spans="1:16" ht="15.75" thickBot="1">
      <c r="A24" s="47"/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8" t="s">
        <v>11</v>
      </c>
      <c r="I24" s="50" t="s">
        <v>11</v>
      </c>
      <c r="J24" s="6"/>
      <c r="L24" t="s">
        <v>21</v>
      </c>
      <c r="O24" s="65"/>
      <c r="P24" s="66"/>
    </row>
    <row r="25" spans="1:16" ht="15">
      <c r="A25" s="44" t="s">
        <v>0</v>
      </c>
      <c r="B25" s="4">
        <f aca="true" t="shared" si="4" ref="B25:I25">C14*100/$J14</f>
        <v>2.8545198705506962</v>
      </c>
      <c r="C25" s="4">
        <f t="shared" si="4"/>
        <v>3.4095654009355534</v>
      </c>
      <c r="D25" s="4">
        <f t="shared" si="4"/>
        <v>16.572073692919318</v>
      </c>
      <c r="E25" s="4">
        <f t="shared" si="4"/>
        <v>11.100910607697152</v>
      </c>
      <c r="F25" s="4">
        <f t="shared" si="4"/>
        <v>20.219515749734093</v>
      </c>
      <c r="G25" s="4">
        <f t="shared" si="4"/>
        <v>45.8434146781632</v>
      </c>
      <c r="H25" s="40">
        <f t="shared" si="4"/>
        <v>0</v>
      </c>
      <c r="I25" s="14">
        <f t="shared" si="4"/>
        <v>100</v>
      </c>
      <c r="J25" s="6"/>
      <c r="O25" s="63"/>
      <c r="P25" s="64"/>
    </row>
    <row r="26" spans="1:10" ht="15">
      <c r="A26" s="44" t="s">
        <v>1</v>
      </c>
      <c r="B26" s="4">
        <f>C15*100/$J15</f>
        <v>2.576271317437525</v>
      </c>
      <c r="C26" s="4">
        <f>D15*100/$J15</f>
        <v>3.3008476254668286</v>
      </c>
      <c r="D26" s="4">
        <f>E15*100/$J15</f>
        <v>16.74576356334391</v>
      </c>
      <c r="E26" s="4">
        <f>F15*100/$J15</f>
        <v>11.432203971129017</v>
      </c>
      <c r="F26" s="4">
        <f aca="true" t="shared" si="5" ref="F26:I28">G15*100/$J15</f>
        <v>21.093221411519732</v>
      </c>
      <c r="G26" s="4">
        <f t="shared" si="5"/>
        <v>44.851692111102984</v>
      </c>
      <c r="H26" s="40">
        <f t="shared" si="5"/>
        <v>0</v>
      </c>
      <c r="I26" s="14">
        <f t="shared" si="5"/>
        <v>100</v>
      </c>
      <c r="J26" s="6"/>
    </row>
    <row r="27" spans="1:10" ht="15.75" thickBot="1">
      <c r="A27" s="44" t="s">
        <v>2</v>
      </c>
      <c r="B27" s="4">
        <f aca="true" t="shared" si="6" ref="B27:E28">C16*100/$J16</f>
        <v>3.037186836064963</v>
      </c>
      <c r="C27" s="4">
        <f t="shared" si="6"/>
        <v>3.4368166829156164</v>
      </c>
      <c r="D27" s="4">
        <f t="shared" si="6"/>
        <v>16.544675659617035</v>
      </c>
      <c r="E27" s="4">
        <f t="shared" si="6"/>
        <v>11.189635711818285</v>
      </c>
      <c r="F27" s="4">
        <f t="shared" si="5"/>
        <v>19.82164040379239</v>
      </c>
      <c r="G27" s="4">
        <f t="shared" si="5"/>
        <v>45.9700447057917</v>
      </c>
      <c r="H27" s="40">
        <f t="shared" si="5"/>
        <v>0</v>
      </c>
      <c r="I27" s="14">
        <f t="shared" si="5"/>
        <v>100</v>
      </c>
      <c r="J27" s="6"/>
    </row>
    <row r="28" spans="1:10" ht="16.5" thickBot="1" thickTop="1">
      <c r="A28" s="45" t="s">
        <v>3</v>
      </c>
      <c r="B28" s="3">
        <f t="shared" si="6"/>
        <v>2.8233382896237953</v>
      </c>
      <c r="C28" s="3">
        <f t="shared" si="6"/>
        <v>3.3826788941719057</v>
      </c>
      <c r="D28" s="3">
        <f t="shared" si="6"/>
        <v>16.62040653514385</v>
      </c>
      <c r="E28" s="3">
        <f t="shared" si="6"/>
        <v>11.240082624728693</v>
      </c>
      <c r="F28" s="3">
        <f t="shared" si="5"/>
        <v>20.375979165681166</v>
      </c>
      <c r="G28" s="3">
        <f t="shared" si="5"/>
        <v>45.5575144906506</v>
      </c>
      <c r="H28" s="41">
        <f t="shared" si="5"/>
        <v>0</v>
      </c>
      <c r="I28" s="15">
        <f t="shared" si="5"/>
        <v>99.99999999999999</v>
      </c>
      <c r="J28" s="6"/>
    </row>
    <row r="29" spans="1:10" ht="15.75" hidden="1" thickTop="1">
      <c r="A29" s="44" t="s">
        <v>13</v>
      </c>
      <c r="B29" s="4">
        <f aca="true" t="shared" si="7" ref="B29:I29">STDEV(B25:B27)</f>
        <v>0.2321036380984986</v>
      </c>
      <c r="C29" s="4">
        <f t="shared" si="7"/>
        <v>0.07193720833241217</v>
      </c>
      <c r="D29" s="4">
        <f t="shared" si="7"/>
        <v>0.10905286817427437</v>
      </c>
      <c r="E29" s="4">
        <f t="shared" si="7"/>
        <v>0.17149674301097753</v>
      </c>
      <c r="F29" s="4">
        <f t="shared" si="7"/>
        <v>0.6504594060556999</v>
      </c>
      <c r="G29" s="4">
        <f t="shared" si="7"/>
        <v>0.6124079985266526</v>
      </c>
      <c r="H29" s="40">
        <f t="shared" si="7"/>
        <v>0</v>
      </c>
      <c r="I29" s="14">
        <f t="shared" si="7"/>
        <v>0</v>
      </c>
      <c r="J29" s="6"/>
    </row>
    <row r="30" spans="1:10" ht="16.5" thickBot="1" thickTop="1">
      <c r="A30" s="46" t="s">
        <v>4</v>
      </c>
      <c r="B30" s="5">
        <f aca="true" t="shared" si="8" ref="B30:I30">B29*100/B28</f>
        <v>8.22089364747807</v>
      </c>
      <c r="C30" s="5">
        <f t="shared" si="8"/>
        <v>2.126634261867256</v>
      </c>
      <c r="D30" s="5">
        <f t="shared" si="8"/>
        <v>0.6561383919441566</v>
      </c>
      <c r="E30" s="5">
        <f t="shared" si="8"/>
        <v>1.52576051917694</v>
      </c>
      <c r="F30" s="5">
        <f t="shared" si="8"/>
        <v>3.1922853903936796</v>
      </c>
      <c r="G30" s="5">
        <f t="shared" si="8"/>
        <v>1.3442524364500443</v>
      </c>
      <c r="H30" s="42" t="e">
        <f t="shared" si="8"/>
        <v>#DIV/0!</v>
      </c>
      <c r="I30" s="16">
        <f t="shared" si="8"/>
        <v>0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8"/>
    </row>
    <row r="34" spans="1:12" ht="15.75" thickTop="1">
      <c r="A34" s="43"/>
      <c r="B34" s="31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1" t="s">
        <v>17</v>
      </c>
      <c r="J34" s="10" t="s">
        <v>9</v>
      </c>
      <c r="K34" s="26"/>
      <c r="L34" s="24"/>
    </row>
    <row r="35" spans="1:10" ht="15.75" thickBot="1">
      <c r="A35" s="47"/>
      <c r="B35" s="48" t="s">
        <v>12</v>
      </c>
      <c r="C35" s="49" t="s">
        <v>12</v>
      </c>
      <c r="D35" s="49" t="s">
        <v>12</v>
      </c>
      <c r="E35" s="49" t="s">
        <v>12</v>
      </c>
      <c r="F35" s="49" t="s">
        <v>12</v>
      </c>
      <c r="G35" s="49" t="s">
        <v>12</v>
      </c>
      <c r="H35" s="49" t="s">
        <v>12</v>
      </c>
      <c r="I35" s="48" t="s">
        <v>12</v>
      </c>
      <c r="J35" s="50" t="s">
        <v>12</v>
      </c>
    </row>
    <row r="36" spans="1:10" ht="15">
      <c r="A36" s="44" t="s">
        <v>0</v>
      </c>
      <c r="B36" s="40">
        <f aca="true" t="shared" si="9" ref="B36:B41">B14</f>
        <v>73.1</v>
      </c>
      <c r="C36" s="4">
        <f aca="true" t="shared" si="10" ref="C36:I36">C14/($J$14/(100-$B$14))</f>
        <v>0.7678658451781374</v>
      </c>
      <c r="D36" s="4">
        <f t="shared" si="10"/>
        <v>0.917173092851664</v>
      </c>
      <c r="E36" s="4">
        <f t="shared" si="10"/>
        <v>4.457887823395297</v>
      </c>
      <c r="F36" s="4">
        <f t="shared" si="10"/>
        <v>2.986144953470534</v>
      </c>
      <c r="G36" s="4">
        <f t="shared" si="10"/>
        <v>5.439049736678473</v>
      </c>
      <c r="H36" s="4">
        <f t="shared" si="10"/>
        <v>12.331878548425902</v>
      </c>
      <c r="I36" s="40">
        <f t="shared" si="10"/>
        <v>0</v>
      </c>
      <c r="J36" s="14">
        <f>SUM(B36:I36)</f>
        <v>100</v>
      </c>
    </row>
    <row r="37" spans="1:10" ht="15">
      <c r="A37" s="44" t="s">
        <v>1</v>
      </c>
      <c r="B37" s="40">
        <f t="shared" si="9"/>
        <v>73.5</v>
      </c>
      <c r="C37" s="4">
        <f>C15/($J$15/(100-$B$15))</f>
        <v>0.6827118991209441</v>
      </c>
      <c r="D37" s="4">
        <f aca="true" t="shared" si="11" ref="D37:I37">D15/($J$15/(100-$B$15))</f>
        <v>0.8747246207487095</v>
      </c>
      <c r="E37" s="4">
        <f t="shared" si="11"/>
        <v>4.4376273442861365</v>
      </c>
      <c r="F37" s="4">
        <f t="shared" si="11"/>
        <v>3.029534052349189</v>
      </c>
      <c r="G37" s="4">
        <f t="shared" si="11"/>
        <v>5.58970367405273</v>
      </c>
      <c r="H37" s="4">
        <f t="shared" si="11"/>
        <v>11.885698409442293</v>
      </c>
      <c r="I37" s="40">
        <f t="shared" si="11"/>
        <v>0</v>
      </c>
      <c r="J37" s="14">
        <f>SUM(B37:I37)</f>
        <v>100.00000000000001</v>
      </c>
    </row>
    <row r="38" spans="1:10" ht="15.75" thickBot="1">
      <c r="A38" s="44" t="s">
        <v>2</v>
      </c>
      <c r="B38" s="40">
        <f t="shared" si="9"/>
        <v>73.6</v>
      </c>
      <c r="C38" s="4">
        <f>C16/($J$16/(100-$B$16))</f>
        <v>0.8018173247211505</v>
      </c>
      <c r="D38" s="4">
        <f aca="true" t="shared" si="12" ref="D38:I38">D16/($J$16/(100-$B$16))</f>
        <v>0.9073196042897229</v>
      </c>
      <c r="E38" s="4">
        <f t="shared" si="12"/>
        <v>4.3677943741388985</v>
      </c>
      <c r="F38" s="4">
        <f t="shared" si="12"/>
        <v>2.9540638279200278</v>
      </c>
      <c r="G38" s="4">
        <f t="shared" si="12"/>
        <v>5.232913066601193</v>
      </c>
      <c r="H38" s="4">
        <f t="shared" si="12"/>
        <v>12.136091802329013</v>
      </c>
      <c r="I38" s="40">
        <f t="shared" si="12"/>
        <v>0</v>
      </c>
      <c r="J38" s="14">
        <f>SUM(B38:I38)</f>
        <v>100</v>
      </c>
    </row>
    <row r="39" spans="1:10" ht="16.5" thickBot="1" thickTop="1">
      <c r="A39" s="45" t="s">
        <v>3</v>
      </c>
      <c r="B39" s="41">
        <f t="shared" si="9"/>
        <v>73.39999999999999</v>
      </c>
      <c r="C39" s="3">
        <f>AVERAGE(C36:C38)</f>
        <v>0.7507983563400774</v>
      </c>
      <c r="D39" s="3">
        <f aca="true" t="shared" si="13" ref="D39:I39">AVERAGE(D36:D38)</f>
        <v>0.8997391059633655</v>
      </c>
      <c r="E39" s="3">
        <f t="shared" si="13"/>
        <v>4.421103180606778</v>
      </c>
      <c r="F39" s="3">
        <f t="shared" si="13"/>
        <v>2.9899142779132504</v>
      </c>
      <c r="G39" s="3">
        <f t="shared" si="13"/>
        <v>5.420555492444131</v>
      </c>
      <c r="H39" s="3">
        <f t="shared" si="13"/>
        <v>12.117889586732403</v>
      </c>
      <c r="I39" s="41">
        <f t="shared" si="13"/>
        <v>0</v>
      </c>
      <c r="J39" s="15">
        <f>AVERAGE(J36:J38)</f>
        <v>100</v>
      </c>
    </row>
    <row r="40" spans="1:10" ht="15.75" hidden="1" thickTop="1">
      <c r="A40" s="44" t="s">
        <v>13</v>
      </c>
      <c r="B40" s="40">
        <f t="shared" si="9"/>
        <v>0.26457513110646014</v>
      </c>
      <c r="C40" s="4">
        <f aca="true" t="shared" si="14" ref="C40:J40">STDEV(C36:C38)</f>
        <v>0.061359595690319735</v>
      </c>
      <c r="D40" s="4">
        <f t="shared" si="14"/>
        <v>0.0222163489828045</v>
      </c>
      <c r="E40" s="4">
        <f t="shared" si="14"/>
        <v>0.04726513925405817</v>
      </c>
      <c r="F40" s="4">
        <f t="shared" si="14"/>
        <v>0.03787604188550901</v>
      </c>
      <c r="G40" s="4">
        <f t="shared" si="14"/>
        <v>0.17911284765133043</v>
      </c>
      <c r="H40" s="4">
        <f t="shared" si="14"/>
        <v>0.22364630467620084</v>
      </c>
      <c r="I40" s="40">
        <f t="shared" si="14"/>
        <v>0</v>
      </c>
      <c r="J40" s="14">
        <f t="shared" si="14"/>
        <v>1.0048591735576161E-14</v>
      </c>
    </row>
    <row r="41" spans="1:10" ht="16.5" thickBot="1" thickTop="1">
      <c r="A41" s="46" t="s">
        <v>4</v>
      </c>
      <c r="B41" s="42">
        <f t="shared" si="9"/>
        <v>0.3604565818889103</v>
      </c>
      <c r="C41" s="5">
        <f aca="true" t="shared" si="15" ref="C41:J41">C40*100/C39</f>
        <v>8.172579917386852</v>
      </c>
      <c r="D41" s="5">
        <f t="shared" si="15"/>
        <v>2.4691989973045674</v>
      </c>
      <c r="E41" s="5">
        <f t="shared" si="15"/>
        <v>1.0690802119567637</v>
      </c>
      <c r="F41" s="5">
        <f t="shared" si="15"/>
        <v>1.2667935721536412</v>
      </c>
      <c r="G41" s="5">
        <f t="shared" si="15"/>
        <v>3.3043264274482755</v>
      </c>
      <c r="H41" s="5">
        <f t="shared" si="15"/>
        <v>1.8455879060085347</v>
      </c>
      <c r="I41" s="42" t="e">
        <f t="shared" si="15"/>
        <v>#DIV/0!</v>
      </c>
      <c r="J41" s="16">
        <f t="shared" si="15"/>
        <v>1.0048591735576161E-14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2012-02-27T11:22:55Z</dcterms:modified>
  <cp:category/>
  <cp:version/>
  <cp:contentType/>
  <cp:contentStatus/>
</cp:coreProperties>
</file>